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90" windowHeight="7530" tabRatio="708" firstSheet="1" activeTab="1"/>
  </bookViews>
  <sheets>
    <sheet name="ＣＭＮチェックシート" sheetId="9" r:id="rId1"/>
    <sheet name="入力シート（今回）" sheetId="1" r:id="rId2"/>
    <sheet name="入力シート（前回）" sheetId="6" r:id="rId3"/>
    <sheet name="入力シート（前々回）" sheetId="7" r:id="rId4"/>
    <sheet name="レポート" sheetId="2" r:id="rId5"/>
    <sheet name="総合評価判定" sheetId="3" r:id="rId6"/>
    <sheet name="アドバイス判定" sheetId="4" r:id="rId7"/>
    <sheet name="研修項目" sheetId="10" r:id="rId8"/>
    <sheet name="アイデア" sheetId="11" r:id="rId9"/>
  </sheets>
  <definedNames>
    <definedName name="_xlnm.Print_Area" localSheetId="4">レポート!$A$1:$I$22</definedName>
    <definedName name="_xlnm.Print_Area" localSheetId="2">'入力シート（前回）'!$A$1:$DA$33</definedName>
    <definedName name="_xlnm.Print_Area" localSheetId="3">'入力シート（前々回）'!$A$1:$DA$33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7" l="1"/>
  <c r="B2" i="2" l="1"/>
  <c r="D18" i="11" l="1"/>
  <c r="B18" i="11"/>
  <c r="C30" i="1" l="1"/>
  <c r="J11" i="3" l="1"/>
  <c r="K29" i="9" l="1"/>
  <c r="L26" i="9"/>
  <c r="L21" i="9"/>
  <c r="L16" i="9"/>
  <c r="L11" i="9"/>
  <c r="L6" i="9"/>
  <c r="H28" i="7" l="1"/>
  <c r="H29" i="7"/>
  <c r="CX32" i="7"/>
  <c r="CW32" i="7"/>
  <c r="CV32" i="7"/>
  <c r="CU32" i="7"/>
  <c r="CT32" i="7"/>
  <c r="CS32" i="7"/>
  <c r="CR32" i="7"/>
  <c r="CQ32" i="7"/>
  <c r="CP32" i="7"/>
  <c r="CO32" i="7"/>
  <c r="CN32" i="7"/>
  <c r="CM32" i="7"/>
  <c r="CL32" i="7"/>
  <c r="CK32" i="7"/>
  <c r="CJ32" i="7"/>
  <c r="CI32" i="7"/>
  <c r="CH32" i="7"/>
  <c r="CG32" i="7"/>
  <c r="CF32" i="7"/>
  <c r="CE32" i="7"/>
  <c r="CD32" i="7"/>
  <c r="CC32" i="7"/>
  <c r="CB32" i="7"/>
  <c r="CA32" i="7"/>
  <c r="BZ32" i="7"/>
  <c r="BY32" i="7"/>
  <c r="BX32" i="7"/>
  <c r="BW32" i="7"/>
  <c r="BV32" i="7"/>
  <c r="BU32" i="7"/>
  <c r="BT32" i="7"/>
  <c r="BS32" i="7"/>
  <c r="BR32" i="7"/>
  <c r="BQ32" i="7"/>
  <c r="BP32" i="7"/>
  <c r="BO32" i="7"/>
  <c r="BN32" i="7"/>
  <c r="BM32" i="7"/>
  <c r="BL32" i="7"/>
  <c r="BK32" i="7"/>
  <c r="BJ32" i="7"/>
  <c r="BI32" i="7"/>
  <c r="BH32" i="7"/>
  <c r="BG32" i="7"/>
  <c r="BF32" i="7"/>
  <c r="BE32"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C32" i="7"/>
  <c r="CX31" i="7"/>
  <c r="CW31" i="7"/>
  <c r="CV31" i="7"/>
  <c r="CU31" i="7"/>
  <c r="CT31" i="7"/>
  <c r="CS31" i="7"/>
  <c r="CR31" i="7"/>
  <c r="CQ31" i="7"/>
  <c r="CP31" i="7"/>
  <c r="CO31" i="7"/>
  <c r="CN31" i="7"/>
  <c r="CM31" i="7"/>
  <c r="CL31" i="7"/>
  <c r="CK31" i="7"/>
  <c r="CJ31" i="7"/>
  <c r="CI31" i="7"/>
  <c r="CH31" i="7"/>
  <c r="CG31" i="7"/>
  <c r="CF31" i="7"/>
  <c r="CE31" i="7"/>
  <c r="CD31" i="7"/>
  <c r="CC31" i="7"/>
  <c r="CB31" i="7"/>
  <c r="CA31" i="7"/>
  <c r="BZ31" i="7"/>
  <c r="BY31" i="7"/>
  <c r="BX31" i="7"/>
  <c r="BW31" i="7"/>
  <c r="BV31" i="7"/>
  <c r="BU31" i="7"/>
  <c r="BT31" i="7"/>
  <c r="BS31" i="7"/>
  <c r="BR31" i="7"/>
  <c r="BQ31" i="7"/>
  <c r="BP31" i="7"/>
  <c r="BO31" i="7"/>
  <c r="BN31" i="7"/>
  <c r="BM31" i="7"/>
  <c r="BL31" i="7"/>
  <c r="BK31" i="7"/>
  <c r="BJ31" i="7"/>
  <c r="BI31" i="7"/>
  <c r="BH31" i="7"/>
  <c r="BG31" i="7"/>
  <c r="BF31" i="7"/>
  <c r="BE31" i="7"/>
  <c r="BD31" i="7"/>
  <c r="BC31"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C31" i="7"/>
  <c r="CX30" i="7"/>
  <c r="CW30" i="7"/>
  <c r="CV30" i="7"/>
  <c r="CU30" i="7"/>
  <c r="CT30" i="7"/>
  <c r="CS30" i="7"/>
  <c r="CR30" i="7"/>
  <c r="CQ30" i="7"/>
  <c r="CP30" i="7"/>
  <c r="CO30" i="7"/>
  <c r="CN30" i="7"/>
  <c r="CM30" i="7"/>
  <c r="CL30" i="7"/>
  <c r="CK30" i="7"/>
  <c r="CJ30" i="7"/>
  <c r="CI30" i="7"/>
  <c r="CH30" i="7"/>
  <c r="CG30" i="7"/>
  <c r="CF30" i="7"/>
  <c r="CE30" i="7"/>
  <c r="CD30" i="7"/>
  <c r="CC30" i="7"/>
  <c r="CB30" i="7"/>
  <c r="CA30" i="7"/>
  <c r="BZ30" i="7"/>
  <c r="BY30" i="7"/>
  <c r="BX30" i="7"/>
  <c r="BW30" i="7"/>
  <c r="BV30" i="7"/>
  <c r="BU30" i="7"/>
  <c r="BT30" i="7"/>
  <c r="BS30" i="7"/>
  <c r="BR30" i="7"/>
  <c r="BQ30" i="7"/>
  <c r="BP30" i="7"/>
  <c r="BO30" i="7"/>
  <c r="BN30" i="7"/>
  <c r="BM30" i="7"/>
  <c r="BL30" i="7"/>
  <c r="BK30" i="7"/>
  <c r="BJ30"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C30" i="7"/>
  <c r="CX29" i="7"/>
  <c r="CW29" i="7"/>
  <c r="CV29" i="7"/>
  <c r="CU29" i="7"/>
  <c r="CT29" i="7"/>
  <c r="CS29" i="7"/>
  <c r="CR29" i="7"/>
  <c r="CQ29" i="7"/>
  <c r="CP29" i="7"/>
  <c r="CO29" i="7"/>
  <c r="CN29" i="7"/>
  <c r="CM29" i="7"/>
  <c r="CL29" i="7"/>
  <c r="CK29" i="7"/>
  <c r="CJ29" i="7"/>
  <c r="CI29" i="7"/>
  <c r="CH29" i="7"/>
  <c r="CG29" i="7"/>
  <c r="CF29" i="7"/>
  <c r="CE29" i="7"/>
  <c r="CD29" i="7"/>
  <c r="CC29" i="7"/>
  <c r="CB29" i="7"/>
  <c r="CA29" i="7"/>
  <c r="BZ29" i="7"/>
  <c r="BY29" i="7"/>
  <c r="BX29" i="7"/>
  <c r="BW29" i="7"/>
  <c r="BV29" i="7"/>
  <c r="BU29" i="7"/>
  <c r="BT29" i="7"/>
  <c r="BS29" i="7"/>
  <c r="BR29" i="7"/>
  <c r="BQ29" i="7"/>
  <c r="BP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G29" i="7"/>
  <c r="F29" i="7"/>
  <c r="E29" i="7"/>
  <c r="D29" i="7"/>
  <c r="C29" i="7"/>
  <c r="CX28" i="7"/>
  <c r="CX33" i="7" s="1"/>
  <c r="CW28" i="7"/>
  <c r="CW33" i="7" s="1"/>
  <c r="CV28" i="7"/>
  <c r="CV33" i="7" s="1"/>
  <c r="CU28" i="7"/>
  <c r="CT28" i="7"/>
  <c r="CT33" i="7" s="1"/>
  <c r="CS28" i="7"/>
  <c r="CS33" i="7" s="1"/>
  <c r="CR28" i="7"/>
  <c r="CR33" i="7" s="1"/>
  <c r="CQ28" i="7"/>
  <c r="CP28" i="7"/>
  <c r="CP33" i="7" s="1"/>
  <c r="CO28" i="7"/>
  <c r="CO33" i="7" s="1"/>
  <c r="CN28" i="7"/>
  <c r="CN33" i="7" s="1"/>
  <c r="CM28" i="7"/>
  <c r="CL28" i="7"/>
  <c r="CL33" i="7" s="1"/>
  <c r="CK28" i="7"/>
  <c r="CK33" i="7" s="1"/>
  <c r="CJ28" i="7"/>
  <c r="CJ33" i="7" s="1"/>
  <c r="CI28" i="7"/>
  <c r="CH28" i="7"/>
  <c r="CH33" i="7" s="1"/>
  <c r="CG28" i="7"/>
  <c r="CG33" i="7" s="1"/>
  <c r="CF28" i="7"/>
  <c r="CF33" i="7" s="1"/>
  <c r="CE28" i="7"/>
  <c r="CD28" i="7"/>
  <c r="CD33" i="7" s="1"/>
  <c r="CC28" i="7"/>
  <c r="CC33" i="7" s="1"/>
  <c r="CB28" i="7"/>
  <c r="CB33" i="7" s="1"/>
  <c r="CA28" i="7"/>
  <c r="BZ28" i="7"/>
  <c r="BZ33" i="7" s="1"/>
  <c r="BY28" i="7"/>
  <c r="BY33" i="7" s="1"/>
  <c r="BX28" i="7"/>
  <c r="BX33" i="7" s="1"/>
  <c r="BW28" i="7"/>
  <c r="BV28" i="7"/>
  <c r="BV33" i="7" s="1"/>
  <c r="BU28" i="7"/>
  <c r="BU33" i="7" s="1"/>
  <c r="BT28" i="7"/>
  <c r="BT33" i="7" s="1"/>
  <c r="BS28" i="7"/>
  <c r="BR28" i="7"/>
  <c r="BR33" i="7" s="1"/>
  <c r="BQ28" i="7"/>
  <c r="BQ33" i="7" s="1"/>
  <c r="BP28" i="7"/>
  <c r="BP33" i="7" s="1"/>
  <c r="BO28" i="7"/>
  <c r="BN28" i="7"/>
  <c r="BN33" i="7" s="1"/>
  <c r="BM28" i="7"/>
  <c r="BM33" i="7" s="1"/>
  <c r="BL28" i="7"/>
  <c r="BL33" i="7" s="1"/>
  <c r="BK28" i="7"/>
  <c r="BJ28" i="7"/>
  <c r="BJ33" i="7" s="1"/>
  <c r="BI28" i="7"/>
  <c r="BI33" i="7" s="1"/>
  <c r="BH28" i="7"/>
  <c r="BH33" i="7" s="1"/>
  <c r="BG28" i="7"/>
  <c r="BF28" i="7"/>
  <c r="BF33" i="7" s="1"/>
  <c r="BE28" i="7"/>
  <c r="BE33" i="7" s="1"/>
  <c r="BD28" i="7"/>
  <c r="BD33" i="7" s="1"/>
  <c r="BC28" i="7"/>
  <c r="BB28" i="7"/>
  <c r="BB33" i="7" s="1"/>
  <c r="BA28" i="7"/>
  <c r="BA33" i="7" s="1"/>
  <c r="AZ28" i="7"/>
  <c r="AZ33" i="7" s="1"/>
  <c r="AY28" i="7"/>
  <c r="AX28" i="7"/>
  <c r="AX33" i="7" s="1"/>
  <c r="AW28" i="7"/>
  <c r="AW33" i="7" s="1"/>
  <c r="AV28" i="7"/>
  <c r="AV33" i="7" s="1"/>
  <c r="AU28" i="7"/>
  <c r="AT28" i="7"/>
  <c r="AT33" i="7" s="1"/>
  <c r="AS28" i="7"/>
  <c r="AS33" i="7" s="1"/>
  <c r="AR28" i="7"/>
  <c r="AR33" i="7" s="1"/>
  <c r="AQ28" i="7"/>
  <c r="AP28" i="7"/>
  <c r="AP33" i="7" s="1"/>
  <c r="AO28" i="7"/>
  <c r="AO33" i="7" s="1"/>
  <c r="AN28" i="7"/>
  <c r="AN33" i="7" s="1"/>
  <c r="AM28" i="7"/>
  <c r="AL28" i="7"/>
  <c r="AL33" i="7" s="1"/>
  <c r="AK28" i="7"/>
  <c r="AK33" i="7" s="1"/>
  <c r="AJ28" i="7"/>
  <c r="AJ33" i="7" s="1"/>
  <c r="AI28" i="7"/>
  <c r="AH28" i="7"/>
  <c r="AH33" i="7" s="1"/>
  <c r="AG28" i="7"/>
  <c r="AG33" i="7" s="1"/>
  <c r="AF28" i="7"/>
  <c r="AF33" i="7" s="1"/>
  <c r="AE28" i="7"/>
  <c r="AD28" i="7"/>
  <c r="AD33" i="7" s="1"/>
  <c r="AC28" i="7"/>
  <c r="AC33" i="7" s="1"/>
  <c r="AB28" i="7"/>
  <c r="AB33" i="7" s="1"/>
  <c r="AA28" i="7"/>
  <c r="Z28" i="7"/>
  <c r="Z33" i="7" s="1"/>
  <c r="Y28" i="7"/>
  <c r="Y33" i="7" s="1"/>
  <c r="X28" i="7"/>
  <c r="X33" i="7" s="1"/>
  <c r="W28" i="7"/>
  <c r="V28" i="7"/>
  <c r="V33" i="7" s="1"/>
  <c r="U28" i="7"/>
  <c r="U33" i="7" s="1"/>
  <c r="T28" i="7"/>
  <c r="T33" i="7" s="1"/>
  <c r="S28" i="7"/>
  <c r="R28" i="7"/>
  <c r="R33" i="7" s="1"/>
  <c r="Q28" i="7"/>
  <c r="Q33" i="7" s="1"/>
  <c r="P28" i="7"/>
  <c r="P33" i="7" s="1"/>
  <c r="O28" i="7"/>
  <c r="N28" i="7"/>
  <c r="N33" i="7" s="1"/>
  <c r="M28" i="7"/>
  <c r="M33" i="7" s="1"/>
  <c r="L28" i="7"/>
  <c r="L33" i="7" s="1"/>
  <c r="K28" i="7"/>
  <c r="J28" i="7"/>
  <c r="I28" i="7"/>
  <c r="G28" i="7"/>
  <c r="E28" i="7"/>
  <c r="D28" i="7"/>
  <c r="C28" i="7"/>
  <c r="CY27" i="7"/>
  <c r="CY26" i="7"/>
  <c r="CY25" i="7"/>
  <c r="CY24" i="7"/>
  <c r="CY23" i="7"/>
  <c r="CY22" i="7"/>
  <c r="CY21" i="7"/>
  <c r="CY20" i="7"/>
  <c r="CY19" i="7"/>
  <c r="CY18" i="7"/>
  <c r="CY17" i="7"/>
  <c r="CY16" i="7"/>
  <c r="CY15" i="7"/>
  <c r="CY14" i="7"/>
  <c r="CY13" i="7"/>
  <c r="CY12" i="7"/>
  <c r="CY11" i="7"/>
  <c r="CY10" i="7"/>
  <c r="CY9" i="7"/>
  <c r="CY8" i="7"/>
  <c r="CY7" i="7"/>
  <c r="CY6" i="7"/>
  <c r="CY5" i="7"/>
  <c r="CY4" i="7"/>
  <c r="CY3" i="7"/>
  <c r="CX32" i="6"/>
  <c r="CW32" i="6"/>
  <c r="CV32" i="6"/>
  <c r="CU32" i="6"/>
  <c r="CT32" i="6"/>
  <c r="CS32" i="6"/>
  <c r="CR32" i="6"/>
  <c r="CQ32" i="6"/>
  <c r="CP32" i="6"/>
  <c r="CO32" i="6"/>
  <c r="CN32" i="6"/>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N32" i="6"/>
  <c r="BM32" i="6"/>
  <c r="BL32" i="6"/>
  <c r="BK32" i="6"/>
  <c r="BJ32" i="6"/>
  <c r="BI32" i="6"/>
  <c r="BH32" i="6"/>
  <c r="BG32" i="6"/>
  <c r="BF32" i="6"/>
  <c r="BE32" i="6"/>
  <c r="BD32" i="6"/>
  <c r="BC32" i="6"/>
  <c r="BB32"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CZ23" i="6" s="1"/>
  <c r="CX31" i="6"/>
  <c r="CW31" i="6"/>
  <c r="CV31" i="6"/>
  <c r="CU31" i="6"/>
  <c r="CT31" i="6"/>
  <c r="CS31" i="6"/>
  <c r="CR31" i="6"/>
  <c r="CQ31" i="6"/>
  <c r="CP31" i="6"/>
  <c r="CO31" i="6"/>
  <c r="CN31" i="6"/>
  <c r="CM31" i="6"/>
  <c r="CL31" i="6"/>
  <c r="CK31" i="6"/>
  <c r="CJ31" i="6"/>
  <c r="CI31" i="6"/>
  <c r="CH31" i="6"/>
  <c r="CG31" i="6"/>
  <c r="CF31" i="6"/>
  <c r="CE31" i="6"/>
  <c r="CD31" i="6"/>
  <c r="CC31" i="6"/>
  <c r="CB31" i="6"/>
  <c r="CA31" i="6"/>
  <c r="BZ31" i="6"/>
  <c r="BY31" i="6"/>
  <c r="BX31" i="6"/>
  <c r="BW31" i="6"/>
  <c r="BV31" i="6"/>
  <c r="BU31" i="6"/>
  <c r="BT31" i="6"/>
  <c r="BS31" i="6"/>
  <c r="BR31" i="6"/>
  <c r="BQ31" i="6"/>
  <c r="BP31" i="6"/>
  <c r="BO31" i="6"/>
  <c r="BN31" i="6"/>
  <c r="BM31" i="6"/>
  <c r="BL31" i="6"/>
  <c r="BK31" i="6"/>
  <c r="BJ31" i="6"/>
  <c r="BI31" i="6"/>
  <c r="BH31" i="6"/>
  <c r="BG31" i="6"/>
  <c r="BF31" i="6"/>
  <c r="BE31" i="6"/>
  <c r="BD31" i="6"/>
  <c r="BC31" i="6"/>
  <c r="BB31" i="6"/>
  <c r="BA31" i="6"/>
  <c r="AZ31" i="6"/>
  <c r="AY31" i="6"/>
  <c r="AX31" i="6"/>
  <c r="AW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CZ18" i="6" s="1"/>
  <c r="CX30" i="6"/>
  <c r="CW30" i="6"/>
  <c r="CV30" i="6"/>
  <c r="CU30" i="6"/>
  <c r="CT30" i="6"/>
  <c r="CS30" i="6"/>
  <c r="CR30" i="6"/>
  <c r="CQ30" i="6"/>
  <c r="CP30" i="6"/>
  <c r="CO30" i="6"/>
  <c r="CN30"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BE30" i="6"/>
  <c r="BD30" i="6"/>
  <c r="BC30" i="6"/>
  <c r="BB30" i="6"/>
  <c r="BA30" i="6"/>
  <c r="AZ30" i="6"/>
  <c r="AY30" i="6"/>
  <c r="AX30"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CZ13" i="6" s="1"/>
  <c r="CX29"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BE29" i="6"/>
  <c r="BD29" i="6"/>
  <c r="BC29" i="6"/>
  <c r="BB29" i="6"/>
  <c r="BA29" i="6"/>
  <c r="AZ29" i="6"/>
  <c r="AY29" i="6"/>
  <c r="AX29"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CZ8" i="6" s="1"/>
  <c r="CX28" i="6"/>
  <c r="CX33" i="6" s="1"/>
  <c r="CW28" i="6"/>
  <c r="CW33" i="6" s="1"/>
  <c r="CV28" i="6"/>
  <c r="CV33" i="6" s="1"/>
  <c r="CU28" i="6"/>
  <c r="CU33" i="6" s="1"/>
  <c r="CT28" i="6"/>
  <c r="CT33" i="6" s="1"/>
  <c r="CS28" i="6"/>
  <c r="CS33" i="6" s="1"/>
  <c r="CR28" i="6"/>
  <c r="CR33" i="6" s="1"/>
  <c r="CQ28" i="6"/>
  <c r="CQ33" i="6" s="1"/>
  <c r="CP28" i="6"/>
  <c r="CP33" i="6" s="1"/>
  <c r="CO28" i="6"/>
  <c r="CO33" i="6" s="1"/>
  <c r="CN28" i="6"/>
  <c r="CN33" i="6" s="1"/>
  <c r="CM28" i="6"/>
  <c r="CM33" i="6" s="1"/>
  <c r="CL28" i="6"/>
  <c r="CL33" i="6" s="1"/>
  <c r="CK28" i="6"/>
  <c r="CK33" i="6" s="1"/>
  <c r="CJ28" i="6"/>
  <c r="CJ33" i="6" s="1"/>
  <c r="CI28" i="6"/>
  <c r="CI33" i="6" s="1"/>
  <c r="CH28" i="6"/>
  <c r="CH33" i="6" s="1"/>
  <c r="CG28" i="6"/>
  <c r="CG33" i="6" s="1"/>
  <c r="CF28" i="6"/>
  <c r="CF33" i="6" s="1"/>
  <c r="CE28" i="6"/>
  <c r="CE33" i="6" s="1"/>
  <c r="CD28" i="6"/>
  <c r="CD33" i="6" s="1"/>
  <c r="CC28" i="6"/>
  <c r="CC33" i="6" s="1"/>
  <c r="CB28" i="6"/>
  <c r="CB33" i="6" s="1"/>
  <c r="CA28" i="6"/>
  <c r="CA33" i="6" s="1"/>
  <c r="BZ28" i="6"/>
  <c r="BZ33" i="6" s="1"/>
  <c r="BY28" i="6"/>
  <c r="BY33" i="6" s="1"/>
  <c r="BX28" i="6"/>
  <c r="BX33" i="6" s="1"/>
  <c r="BW28" i="6"/>
  <c r="BW33" i="6" s="1"/>
  <c r="BV28" i="6"/>
  <c r="BV33" i="6" s="1"/>
  <c r="BU28" i="6"/>
  <c r="BU33" i="6" s="1"/>
  <c r="BT28" i="6"/>
  <c r="BT33" i="6" s="1"/>
  <c r="BS28" i="6"/>
  <c r="BS33" i="6" s="1"/>
  <c r="BR28" i="6"/>
  <c r="BR33" i="6" s="1"/>
  <c r="BQ28" i="6"/>
  <c r="BQ33" i="6" s="1"/>
  <c r="BP28" i="6"/>
  <c r="BP33" i="6" s="1"/>
  <c r="BO28" i="6"/>
  <c r="BO33" i="6" s="1"/>
  <c r="BN28" i="6"/>
  <c r="BN33" i="6" s="1"/>
  <c r="BM28" i="6"/>
  <c r="BM33" i="6" s="1"/>
  <c r="BL28" i="6"/>
  <c r="BL33" i="6" s="1"/>
  <c r="BK28" i="6"/>
  <c r="BK33" i="6" s="1"/>
  <c r="BJ28" i="6"/>
  <c r="BJ33" i="6" s="1"/>
  <c r="BI28" i="6"/>
  <c r="BI33" i="6" s="1"/>
  <c r="BH28" i="6"/>
  <c r="BH33" i="6" s="1"/>
  <c r="BG28" i="6"/>
  <c r="BG33" i="6" s="1"/>
  <c r="BF28" i="6"/>
  <c r="BF33" i="6" s="1"/>
  <c r="BE28" i="6"/>
  <c r="BE33" i="6" s="1"/>
  <c r="BD28" i="6"/>
  <c r="BD33" i="6" s="1"/>
  <c r="BC28" i="6"/>
  <c r="BC33" i="6" s="1"/>
  <c r="BB28" i="6"/>
  <c r="BB33" i="6" s="1"/>
  <c r="BA28" i="6"/>
  <c r="BA33" i="6" s="1"/>
  <c r="AZ28" i="6"/>
  <c r="AZ33" i="6" s="1"/>
  <c r="AY28" i="6"/>
  <c r="AY33" i="6" s="1"/>
  <c r="AX28" i="6"/>
  <c r="AX33" i="6" s="1"/>
  <c r="AW28" i="6"/>
  <c r="AW33" i="6" s="1"/>
  <c r="AV28" i="6"/>
  <c r="AV33" i="6" s="1"/>
  <c r="AU28" i="6"/>
  <c r="AU33" i="6" s="1"/>
  <c r="AT28" i="6"/>
  <c r="AT33" i="6" s="1"/>
  <c r="AS28" i="6"/>
  <c r="AS33" i="6" s="1"/>
  <c r="AR28" i="6"/>
  <c r="AR33" i="6" s="1"/>
  <c r="AQ28" i="6"/>
  <c r="AQ33" i="6" s="1"/>
  <c r="AP28" i="6"/>
  <c r="AP33" i="6" s="1"/>
  <c r="AO28" i="6"/>
  <c r="AO33" i="6" s="1"/>
  <c r="AN28" i="6"/>
  <c r="AN33" i="6" s="1"/>
  <c r="AM28" i="6"/>
  <c r="AM33" i="6" s="1"/>
  <c r="AL28" i="6"/>
  <c r="AL33" i="6" s="1"/>
  <c r="AK28" i="6"/>
  <c r="AK33" i="6" s="1"/>
  <c r="AJ28" i="6"/>
  <c r="AJ33" i="6" s="1"/>
  <c r="AI28" i="6"/>
  <c r="AI33" i="6" s="1"/>
  <c r="AH28" i="6"/>
  <c r="AH33" i="6" s="1"/>
  <c r="AG28" i="6"/>
  <c r="AG33" i="6" s="1"/>
  <c r="AF28" i="6"/>
  <c r="AF33" i="6" s="1"/>
  <c r="AE28" i="6"/>
  <c r="AE33" i="6" s="1"/>
  <c r="AD28" i="6"/>
  <c r="AD33" i="6" s="1"/>
  <c r="AC28" i="6"/>
  <c r="AC33" i="6" s="1"/>
  <c r="AB28" i="6"/>
  <c r="AB33" i="6" s="1"/>
  <c r="AA28" i="6"/>
  <c r="AA33" i="6" s="1"/>
  <c r="Z28" i="6"/>
  <c r="Z33" i="6" s="1"/>
  <c r="Y28" i="6"/>
  <c r="Y33" i="6" s="1"/>
  <c r="X28" i="6"/>
  <c r="X33" i="6" s="1"/>
  <c r="W28" i="6"/>
  <c r="W33" i="6" s="1"/>
  <c r="V28" i="6"/>
  <c r="V33" i="6" s="1"/>
  <c r="U28" i="6"/>
  <c r="U33" i="6" s="1"/>
  <c r="T28" i="6"/>
  <c r="T33" i="6" s="1"/>
  <c r="S28" i="6"/>
  <c r="S33" i="6" s="1"/>
  <c r="R28" i="6"/>
  <c r="R33" i="6" s="1"/>
  <c r="Q28" i="6"/>
  <c r="Q33" i="6" s="1"/>
  <c r="P28" i="6"/>
  <c r="P33" i="6" s="1"/>
  <c r="O28" i="6"/>
  <c r="O33" i="6" s="1"/>
  <c r="N28" i="6"/>
  <c r="N33" i="6" s="1"/>
  <c r="M28" i="6"/>
  <c r="M33" i="6" s="1"/>
  <c r="L28" i="6"/>
  <c r="L33" i="6" s="1"/>
  <c r="K28" i="6"/>
  <c r="K33" i="6" s="1"/>
  <c r="J28" i="6"/>
  <c r="J33" i="6" s="1"/>
  <c r="I28" i="6"/>
  <c r="I33" i="6" s="1"/>
  <c r="H28" i="6"/>
  <c r="H33" i="6" s="1"/>
  <c r="G28" i="6"/>
  <c r="G33" i="6" s="1"/>
  <c r="F28" i="6"/>
  <c r="E28" i="6"/>
  <c r="E33" i="6" s="1"/>
  <c r="D28" i="6"/>
  <c r="C28" i="6"/>
  <c r="CZ3" i="6" s="1"/>
  <c r="CY27" i="6"/>
  <c r="CY26" i="6"/>
  <c r="CY25" i="6"/>
  <c r="CY24" i="6"/>
  <c r="CY23" i="6"/>
  <c r="CY22" i="6"/>
  <c r="CY21" i="6"/>
  <c r="CY20" i="6"/>
  <c r="CY19" i="6"/>
  <c r="CY18" i="6"/>
  <c r="CY17" i="6"/>
  <c r="CY16" i="6"/>
  <c r="CY15" i="6"/>
  <c r="CY14" i="6"/>
  <c r="CY13" i="6"/>
  <c r="CY12" i="6"/>
  <c r="CY11" i="6"/>
  <c r="CY10" i="6"/>
  <c r="CY9" i="6"/>
  <c r="CY8" i="6"/>
  <c r="CY7" i="6"/>
  <c r="CY6" i="6"/>
  <c r="CY5" i="6"/>
  <c r="CY4" i="6"/>
  <c r="CY3" i="6"/>
  <c r="CZ13" i="7" l="1"/>
  <c r="CZ18" i="7"/>
  <c r="DF2" i="7" s="1"/>
  <c r="CZ23" i="7"/>
  <c r="DG2" i="7" s="1"/>
  <c r="CZ3" i="7"/>
  <c r="DC2" i="7" s="1"/>
  <c r="CZ8" i="7"/>
  <c r="DD2" i="7" s="1"/>
  <c r="C33" i="6"/>
  <c r="DD2" i="6"/>
  <c r="I33" i="7"/>
  <c r="H33" i="7"/>
  <c r="J33" i="7"/>
  <c r="G33" i="7"/>
  <c r="K33" i="7"/>
  <c r="O33" i="7"/>
  <c r="S33" i="7"/>
  <c r="W33" i="7"/>
  <c r="AA33" i="7"/>
  <c r="AE33" i="7"/>
  <c r="AI33" i="7"/>
  <c r="AM33" i="7"/>
  <c r="AQ33" i="7"/>
  <c r="AU33" i="7"/>
  <c r="AY33" i="7"/>
  <c r="BC33" i="7"/>
  <c r="BG33" i="7"/>
  <c r="BK33" i="7"/>
  <c r="BO33" i="7"/>
  <c r="BS33" i="7"/>
  <c r="BW33" i="7"/>
  <c r="CA33" i="7"/>
  <c r="CE33" i="7"/>
  <c r="CI33" i="7"/>
  <c r="CM33" i="7"/>
  <c r="CQ33" i="7"/>
  <c r="CU33" i="7"/>
  <c r="E33" i="7"/>
  <c r="D33" i="7"/>
  <c r="DF2" i="6"/>
  <c r="DG2" i="6"/>
  <c r="DE2" i="6"/>
  <c r="F33" i="6"/>
  <c r="DC2" i="6"/>
  <c r="DE2" i="7"/>
  <c r="F33" i="7"/>
  <c r="C33" i="7"/>
  <c r="D33" i="6"/>
  <c r="DA3" i="7" l="1"/>
  <c r="DA3" i="6"/>
  <c r="J16" i="3" l="1"/>
  <c r="I27" i="4"/>
  <c r="I21" i="4"/>
  <c r="I15" i="4" l="1"/>
  <c r="I9" i="4"/>
  <c r="I3" i="4"/>
  <c r="D30" i="1" l="1"/>
  <c r="E30" i="1"/>
  <c r="F30" i="1"/>
  <c r="G30" i="1"/>
  <c r="H30" i="1"/>
  <c r="I30" i="1"/>
  <c r="J30" i="1"/>
  <c r="K30" i="1"/>
  <c r="L30" i="1"/>
  <c r="M30" i="1"/>
  <c r="N30" i="1"/>
  <c r="O30" i="1"/>
  <c r="P30" i="1"/>
  <c r="Q30" i="1"/>
  <c r="R30" i="1"/>
  <c r="S30" i="1"/>
  <c r="T30" i="1"/>
  <c r="U30" i="1"/>
  <c r="V30" i="1"/>
  <c r="V35" i="1" s="1"/>
  <c r="W30" i="1"/>
  <c r="W35" i="1" s="1"/>
  <c r="X30" i="1"/>
  <c r="X35" i="1" s="1"/>
  <c r="Y30" i="1"/>
  <c r="Z30" i="1"/>
  <c r="Z35" i="1" s="1"/>
  <c r="AA30" i="1"/>
  <c r="AA35" i="1" s="1"/>
  <c r="AB30" i="1"/>
  <c r="AB35" i="1" s="1"/>
  <c r="AC30" i="1"/>
  <c r="AD30" i="1"/>
  <c r="AD35" i="1" s="1"/>
  <c r="AE30" i="1"/>
  <c r="AE35" i="1" s="1"/>
  <c r="AF30" i="1"/>
  <c r="AF35" i="1" s="1"/>
  <c r="AG30" i="1"/>
  <c r="AH30" i="1"/>
  <c r="AH35" i="1" s="1"/>
  <c r="AI30" i="1"/>
  <c r="AI35" i="1" s="1"/>
  <c r="AJ30" i="1"/>
  <c r="AJ35" i="1" s="1"/>
  <c r="AK30" i="1"/>
  <c r="AL30" i="1"/>
  <c r="AL35" i="1" s="1"/>
  <c r="AM30" i="1"/>
  <c r="AM35" i="1" s="1"/>
  <c r="AN30" i="1"/>
  <c r="AN35" i="1" s="1"/>
  <c r="AO30" i="1"/>
  <c r="AP30" i="1"/>
  <c r="AP35" i="1" s="1"/>
  <c r="AQ30" i="1"/>
  <c r="AQ35" i="1" s="1"/>
  <c r="AR30" i="1"/>
  <c r="AR35" i="1" s="1"/>
  <c r="AS30" i="1"/>
  <c r="AT30" i="1"/>
  <c r="AT35" i="1" s="1"/>
  <c r="AU30" i="1"/>
  <c r="AU35" i="1" s="1"/>
  <c r="AV30" i="1"/>
  <c r="AV35" i="1" s="1"/>
  <c r="AW30" i="1"/>
  <c r="AX30" i="1"/>
  <c r="AX35" i="1" s="1"/>
  <c r="AY30" i="1"/>
  <c r="AY35" i="1" s="1"/>
  <c r="AZ30" i="1"/>
  <c r="AZ35" i="1" s="1"/>
  <c r="BA30" i="1"/>
  <c r="BB30" i="1"/>
  <c r="BB35" i="1" s="1"/>
  <c r="BC30" i="1"/>
  <c r="BC35" i="1" s="1"/>
  <c r="BD30" i="1"/>
  <c r="BD35" i="1" s="1"/>
  <c r="BE30" i="1"/>
  <c r="BF30" i="1"/>
  <c r="BF35" i="1" s="1"/>
  <c r="BG30" i="1"/>
  <c r="BG35" i="1" s="1"/>
  <c r="BH30" i="1"/>
  <c r="BH35" i="1" s="1"/>
  <c r="BI30" i="1"/>
  <c r="BJ30" i="1"/>
  <c r="BJ35" i="1" s="1"/>
  <c r="BK30" i="1"/>
  <c r="BK35" i="1" s="1"/>
  <c r="BL30" i="1"/>
  <c r="BL35" i="1" s="1"/>
  <c r="BM30" i="1"/>
  <c r="BN30" i="1"/>
  <c r="BN35" i="1" s="1"/>
  <c r="BO30" i="1"/>
  <c r="BO35" i="1" s="1"/>
  <c r="BP30" i="1"/>
  <c r="BP35" i="1" s="1"/>
  <c r="BQ30" i="1"/>
  <c r="BR30" i="1"/>
  <c r="BR35" i="1" s="1"/>
  <c r="BS30" i="1"/>
  <c r="BS35" i="1" s="1"/>
  <c r="BT30" i="1"/>
  <c r="BT35" i="1" s="1"/>
  <c r="BU30" i="1"/>
  <c r="BV30" i="1"/>
  <c r="BV35" i="1" s="1"/>
  <c r="BW30" i="1"/>
  <c r="BW35" i="1" s="1"/>
  <c r="BX30" i="1"/>
  <c r="BX35" i="1" s="1"/>
  <c r="BY30" i="1"/>
  <c r="BZ30" i="1"/>
  <c r="BZ35" i="1" s="1"/>
  <c r="CA30" i="1"/>
  <c r="CA35" i="1" s="1"/>
  <c r="CB30" i="1"/>
  <c r="CB35" i="1" s="1"/>
  <c r="CC30" i="1"/>
  <c r="CD30" i="1"/>
  <c r="CD35" i="1" s="1"/>
  <c r="CE30" i="1"/>
  <c r="CE35" i="1" s="1"/>
  <c r="CF30" i="1"/>
  <c r="CF35" i="1" s="1"/>
  <c r="CG30" i="1"/>
  <c r="CH30" i="1"/>
  <c r="CH35" i="1" s="1"/>
  <c r="CI30" i="1"/>
  <c r="CI35" i="1" s="1"/>
  <c r="CJ30" i="1"/>
  <c r="CJ35" i="1" s="1"/>
  <c r="CK30" i="1"/>
  <c r="CL30" i="1"/>
  <c r="CL35" i="1" s="1"/>
  <c r="CM30" i="1"/>
  <c r="CM35" i="1" s="1"/>
  <c r="CN30" i="1"/>
  <c r="CN35" i="1" s="1"/>
  <c r="CO30" i="1"/>
  <c r="CP30" i="1"/>
  <c r="CP35" i="1" s="1"/>
  <c r="CQ30" i="1"/>
  <c r="CQ35" i="1" s="1"/>
  <c r="CR30" i="1"/>
  <c r="CR35" i="1" s="1"/>
  <c r="CS30" i="1"/>
  <c r="CT30" i="1"/>
  <c r="CT35" i="1" s="1"/>
  <c r="CU30" i="1"/>
  <c r="CU35" i="1" s="1"/>
  <c r="CV30" i="1"/>
  <c r="CV35" i="1" s="1"/>
  <c r="CW30" i="1"/>
  <c r="CX30" i="1"/>
  <c r="CX35" i="1" s="1"/>
  <c r="D31" i="1"/>
  <c r="E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CO31" i="1"/>
  <c r="CP31" i="1"/>
  <c r="CQ31" i="1"/>
  <c r="CR31" i="1"/>
  <c r="CS31" i="1"/>
  <c r="CT31" i="1"/>
  <c r="CU31" i="1"/>
  <c r="CV31" i="1"/>
  <c r="CW31" i="1"/>
  <c r="CX31" i="1"/>
  <c r="D32" i="1"/>
  <c r="E32" i="1"/>
  <c r="F32" i="1"/>
  <c r="G32" i="1"/>
  <c r="H32" i="1"/>
  <c r="I32" i="1"/>
  <c r="J32" i="1"/>
  <c r="K32" i="1"/>
  <c r="L32" i="1"/>
  <c r="M32" i="1"/>
  <c r="N32" i="1"/>
  <c r="O32" i="1"/>
  <c r="P32" i="1"/>
  <c r="Q32" i="1"/>
  <c r="R32" i="1"/>
  <c r="S32" i="1"/>
  <c r="T32" i="1"/>
  <c r="U32" i="1"/>
  <c r="U35" i="1" s="1"/>
  <c r="V32" i="1"/>
  <c r="W32" i="1"/>
  <c r="X32" i="1"/>
  <c r="Y32" i="1"/>
  <c r="Y35" i="1" s="1"/>
  <c r="Z32" i="1"/>
  <c r="AA32" i="1"/>
  <c r="AB32" i="1"/>
  <c r="AC32" i="1"/>
  <c r="AC35" i="1" s="1"/>
  <c r="AD32" i="1"/>
  <c r="AE32" i="1"/>
  <c r="AF32" i="1"/>
  <c r="AG32" i="1"/>
  <c r="AG35" i="1" s="1"/>
  <c r="AH32" i="1"/>
  <c r="AI32" i="1"/>
  <c r="AJ32" i="1"/>
  <c r="AK32" i="1"/>
  <c r="AK35" i="1" s="1"/>
  <c r="AL32" i="1"/>
  <c r="AM32" i="1"/>
  <c r="AN32" i="1"/>
  <c r="AO32" i="1"/>
  <c r="AO35" i="1" s="1"/>
  <c r="AP32" i="1"/>
  <c r="AQ32" i="1"/>
  <c r="AR32" i="1"/>
  <c r="AS32" i="1"/>
  <c r="AS35" i="1" s="1"/>
  <c r="AT32" i="1"/>
  <c r="AU32" i="1"/>
  <c r="AV32" i="1"/>
  <c r="AW32" i="1"/>
  <c r="AW35" i="1" s="1"/>
  <c r="AX32" i="1"/>
  <c r="AY32" i="1"/>
  <c r="AZ32" i="1"/>
  <c r="BA32" i="1"/>
  <c r="BA35" i="1" s="1"/>
  <c r="BB32" i="1"/>
  <c r="BC32" i="1"/>
  <c r="BD32" i="1"/>
  <c r="BE32" i="1"/>
  <c r="BE35" i="1" s="1"/>
  <c r="BF32" i="1"/>
  <c r="BG32" i="1"/>
  <c r="BH32" i="1"/>
  <c r="BI32" i="1"/>
  <c r="BI35" i="1" s="1"/>
  <c r="BJ32" i="1"/>
  <c r="BK32" i="1"/>
  <c r="BL32" i="1"/>
  <c r="BM32" i="1"/>
  <c r="BM35" i="1" s="1"/>
  <c r="BN32" i="1"/>
  <c r="BO32" i="1"/>
  <c r="BP32" i="1"/>
  <c r="BQ32" i="1"/>
  <c r="BQ35" i="1" s="1"/>
  <c r="BR32" i="1"/>
  <c r="BS32" i="1"/>
  <c r="BT32" i="1"/>
  <c r="BU32" i="1"/>
  <c r="BU35" i="1" s="1"/>
  <c r="BV32" i="1"/>
  <c r="BW32" i="1"/>
  <c r="BX32" i="1"/>
  <c r="BY32" i="1"/>
  <c r="BY35" i="1" s="1"/>
  <c r="BZ32" i="1"/>
  <c r="CA32" i="1"/>
  <c r="CB32" i="1"/>
  <c r="CC32" i="1"/>
  <c r="CC35" i="1" s="1"/>
  <c r="CD32" i="1"/>
  <c r="CE32" i="1"/>
  <c r="CF32" i="1"/>
  <c r="CG32" i="1"/>
  <c r="CG35" i="1" s="1"/>
  <c r="CH32" i="1"/>
  <c r="CI32" i="1"/>
  <c r="CJ32" i="1"/>
  <c r="CK32" i="1"/>
  <c r="CK35" i="1" s="1"/>
  <c r="CL32" i="1"/>
  <c r="CM32" i="1"/>
  <c r="CN32" i="1"/>
  <c r="CO32" i="1"/>
  <c r="CO35" i="1" s="1"/>
  <c r="CP32" i="1"/>
  <c r="CQ32" i="1"/>
  <c r="CR32" i="1"/>
  <c r="CS32" i="1"/>
  <c r="CS35" i="1" s="1"/>
  <c r="CT32" i="1"/>
  <c r="CU32" i="1"/>
  <c r="CV32" i="1"/>
  <c r="CW32" i="1"/>
  <c r="CW35" i="1" s="1"/>
  <c r="CX32" i="1"/>
  <c r="D33" i="1"/>
  <c r="E33" i="1"/>
  <c r="F33" i="1"/>
  <c r="G33" i="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D34" i="1"/>
  <c r="E34" i="1"/>
  <c r="F34" i="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CO34" i="1"/>
  <c r="CP34" i="1"/>
  <c r="CQ34" i="1"/>
  <c r="CR34" i="1"/>
  <c r="CS34" i="1"/>
  <c r="CT34" i="1"/>
  <c r="CU34" i="1"/>
  <c r="CV34" i="1"/>
  <c r="CW34" i="1"/>
  <c r="CX34" i="1"/>
  <c r="C34" i="1"/>
  <c r="CZ25" i="1" s="1"/>
  <c r="C33" i="1"/>
  <c r="C32" i="1"/>
  <c r="C31" i="1"/>
  <c r="CY6" i="1"/>
  <c r="C5" i="4" s="1"/>
  <c r="CY7" i="1"/>
  <c r="C6" i="4" s="1"/>
  <c r="CY8" i="1"/>
  <c r="C7" i="4" s="1"/>
  <c r="CY9" i="1"/>
  <c r="C8" i="4" s="1"/>
  <c r="CY10" i="1"/>
  <c r="C10" i="4" s="1"/>
  <c r="CY11" i="1"/>
  <c r="C11" i="4" s="1"/>
  <c r="CY12" i="1"/>
  <c r="C12" i="4" s="1"/>
  <c r="CY13" i="1"/>
  <c r="C13" i="4" s="1"/>
  <c r="CY14" i="1"/>
  <c r="CY15" i="1"/>
  <c r="C16" i="4" s="1"/>
  <c r="CY16" i="1"/>
  <c r="C17" i="4" s="1"/>
  <c r="CY17" i="1"/>
  <c r="C18" i="4" s="1"/>
  <c r="CY18" i="1"/>
  <c r="CY19" i="1"/>
  <c r="C20" i="4" s="1"/>
  <c r="CY20" i="1"/>
  <c r="C22" i="4" s="1"/>
  <c r="CY21" i="1"/>
  <c r="C23" i="4" s="1"/>
  <c r="CY22" i="1"/>
  <c r="C24" i="4" s="1"/>
  <c r="CY23" i="1"/>
  <c r="C25" i="4" s="1"/>
  <c r="CY24" i="1"/>
  <c r="C26" i="4" s="1"/>
  <c r="CY25" i="1"/>
  <c r="CY26" i="1"/>
  <c r="C28" i="4" s="1"/>
  <c r="CY27" i="1"/>
  <c r="C29" i="4" s="1"/>
  <c r="CY28" i="1"/>
  <c r="CY29" i="1"/>
  <c r="C31" i="4" s="1"/>
  <c r="CY5" i="1"/>
  <c r="C4" i="4" s="1"/>
  <c r="CZ10" i="1" l="1"/>
  <c r="CZ15" i="1"/>
  <c r="CZ20" i="1"/>
  <c r="CZ5" i="1"/>
  <c r="C4" i="3" s="1"/>
  <c r="T35" i="1"/>
  <c r="S35" i="1"/>
  <c r="R35" i="1"/>
  <c r="Q35" i="1"/>
  <c r="P35" i="1"/>
  <c r="O35" i="1"/>
  <c r="N35" i="1"/>
  <c r="M35" i="1"/>
  <c r="L35" i="1"/>
  <c r="K35" i="1"/>
  <c r="I35" i="1"/>
  <c r="D4" i="4"/>
  <c r="D5" i="4" s="1"/>
  <c r="C35" i="1"/>
  <c r="F35" i="1"/>
  <c r="E35" i="1"/>
  <c r="H35" i="1"/>
  <c r="G35" i="1"/>
  <c r="D28" i="4"/>
  <c r="D16" i="4"/>
  <c r="D10" i="4"/>
  <c r="D22" i="4"/>
  <c r="D35" i="1"/>
  <c r="J35" i="1"/>
  <c r="F15" i="3" l="1"/>
  <c r="F14" i="3"/>
  <c r="F13" i="3"/>
  <c r="E15" i="3"/>
  <c r="E14" i="3"/>
  <c r="E12" i="3"/>
  <c r="E13" i="3"/>
  <c r="G15" i="3"/>
  <c r="G13" i="3"/>
  <c r="G14" i="3"/>
  <c r="G12" i="3"/>
  <c r="C15" i="3"/>
  <c r="C14" i="3"/>
  <c r="C13" i="3"/>
  <c r="F12" i="3"/>
  <c r="C12" i="3"/>
  <c r="D15" i="3"/>
  <c r="D14" i="3"/>
  <c r="D13" i="3"/>
  <c r="D12" i="3"/>
  <c r="C5" i="2"/>
  <c r="F7" i="3"/>
  <c r="D6" i="4"/>
  <c r="I6" i="4" s="1"/>
  <c r="I5" i="4"/>
  <c r="I4" i="4"/>
  <c r="I28" i="4"/>
  <c r="D29" i="4"/>
  <c r="I29" i="4" s="1"/>
  <c r="I22" i="4"/>
  <c r="D23" i="4"/>
  <c r="I23" i="4" s="1"/>
  <c r="I16" i="4"/>
  <c r="D17" i="4"/>
  <c r="I17" i="4" s="1"/>
  <c r="D3" i="3"/>
  <c r="D5" i="3"/>
  <c r="D8" i="3"/>
  <c r="D6" i="3"/>
  <c r="I10" i="4"/>
  <c r="D11" i="4"/>
  <c r="I11" i="4" s="1"/>
  <c r="D7" i="3"/>
  <c r="DA5" i="1"/>
  <c r="G5" i="2" s="1"/>
  <c r="G8" i="3"/>
  <c r="G3" i="3"/>
  <c r="G6" i="3"/>
  <c r="G5" i="3"/>
  <c r="G7" i="3"/>
  <c r="F5" i="2"/>
  <c r="F6" i="3"/>
  <c r="F8" i="3"/>
  <c r="F3" i="3"/>
  <c r="F5" i="3"/>
  <c r="E5" i="2"/>
  <c r="E7" i="3"/>
  <c r="E8" i="3"/>
  <c r="E6" i="3"/>
  <c r="E5" i="3"/>
  <c r="E3" i="3"/>
  <c r="D5" i="2"/>
  <c r="C5" i="3"/>
  <c r="C7" i="3"/>
  <c r="C3" i="3"/>
  <c r="C8" i="3"/>
  <c r="C6" i="3"/>
  <c r="B5" i="2"/>
  <c r="D7" i="4" l="1"/>
  <c r="I7" i="4" s="1"/>
  <c r="J13" i="3"/>
  <c r="J12" i="3"/>
  <c r="J14" i="3"/>
  <c r="D30" i="4"/>
  <c r="D24" i="4"/>
  <c r="I24" i="4" s="1"/>
  <c r="D18" i="4"/>
  <c r="D12" i="4"/>
  <c r="D8" i="4"/>
  <c r="I8" i="4" s="1"/>
  <c r="I11" i="3"/>
  <c r="J15" i="3"/>
  <c r="I3" i="3"/>
  <c r="I4" i="3" s="1"/>
  <c r="I5" i="3" s="1"/>
  <c r="I6" i="3" s="1"/>
  <c r="J3" i="4" l="1"/>
  <c r="H17" i="2" s="1"/>
  <c r="I12" i="3"/>
  <c r="I13" i="3" s="1"/>
  <c r="A20" i="3" s="1"/>
  <c r="I14" i="3"/>
  <c r="I30" i="4"/>
  <c r="D31" i="4"/>
  <c r="I31" i="4" s="1"/>
  <c r="D25" i="4"/>
  <c r="I25" i="4" s="1"/>
  <c r="I18" i="4"/>
  <c r="D19" i="4"/>
  <c r="I19" i="4" s="1"/>
  <c r="I12" i="4"/>
  <c r="D13" i="4"/>
  <c r="I13" i="4" s="1"/>
  <c r="I7" i="3"/>
  <c r="I8" i="3" s="1"/>
  <c r="I15" i="3" l="1"/>
  <c r="A21" i="3" s="1"/>
  <c r="D32" i="4"/>
  <c r="I32" i="4" s="1"/>
  <c r="J27" i="4" s="1"/>
  <c r="H21" i="2" s="1"/>
  <c r="D26" i="4"/>
  <c r="I26" i="4" s="1"/>
  <c r="J21" i="4" s="1"/>
  <c r="H20" i="2" s="1"/>
  <c r="D20" i="4"/>
  <c r="I20" i="4" s="1"/>
  <c r="J15" i="4" s="1"/>
  <c r="H19" i="2" s="1"/>
  <c r="D14" i="4"/>
  <c r="I14" i="4" s="1"/>
  <c r="J9" i="4" s="1"/>
  <c r="H18" i="2" s="1"/>
  <c r="A19" i="3"/>
  <c r="I16" i="3" l="1"/>
  <c r="G8" i="2"/>
</calcChain>
</file>

<file path=xl/sharedStrings.xml><?xml version="1.0" encoding="utf-8"?>
<sst xmlns="http://schemas.openxmlformats.org/spreadsheetml/2006/main" count="436" uniqueCount="329">
  <si>
    <t>総合</t>
    <rPh sb="0" eb="2">
      <t>ソウゴウ</t>
    </rPh>
    <phoneticPr fontId="1"/>
  </si>
  <si>
    <t>アドバイス</t>
    <phoneticPr fontId="1"/>
  </si>
  <si>
    <t>項目</t>
    <rPh sb="0" eb="2">
      <t>コウモク</t>
    </rPh>
    <phoneticPr fontId="1"/>
  </si>
  <si>
    <t>判定基準１</t>
    <rPh sb="0" eb="2">
      <t>ハンテイ</t>
    </rPh>
    <rPh sb="2" eb="4">
      <t>キジュン</t>
    </rPh>
    <phoneticPr fontId="1"/>
  </si>
  <si>
    <t>判定基準２</t>
    <rPh sb="0" eb="2">
      <t>ハンテイ</t>
    </rPh>
    <rPh sb="2" eb="4">
      <t>キジュン</t>
    </rPh>
    <phoneticPr fontId="1"/>
  </si>
  <si>
    <t>判定基準３</t>
    <rPh sb="0" eb="2">
      <t>ハンテイ</t>
    </rPh>
    <rPh sb="2" eb="4">
      <t>キジュン</t>
    </rPh>
    <phoneticPr fontId="1"/>
  </si>
  <si>
    <t>判定基準４</t>
    <rPh sb="0" eb="2">
      <t>ハンテイ</t>
    </rPh>
    <rPh sb="2" eb="4">
      <t>キジュン</t>
    </rPh>
    <phoneticPr fontId="1"/>
  </si>
  <si>
    <t>判定基準５</t>
    <rPh sb="0" eb="2">
      <t>ハンテイ</t>
    </rPh>
    <rPh sb="2" eb="4">
      <t>キジュン</t>
    </rPh>
    <phoneticPr fontId="1"/>
  </si>
  <si>
    <t>判定基準６</t>
    <rPh sb="0" eb="2">
      <t>ハンテイ</t>
    </rPh>
    <rPh sb="2" eb="4">
      <t>キジュン</t>
    </rPh>
    <phoneticPr fontId="1"/>
  </si>
  <si>
    <t>概要</t>
    <rPh sb="0" eb="2">
      <t>ガイヨウ</t>
    </rPh>
    <phoneticPr fontId="1"/>
  </si>
  <si>
    <t>採否</t>
    <rPh sb="0" eb="2">
      <t>サイヒ</t>
    </rPh>
    <phoneticPr fontId="1"/>
  </si>
  <si>
    <t>③</t>
    <phoneticPr fontId="1"/>
  </si>
  <si>
    <t>⑤</t>
    <phoneticPr fontId="1"/>
  </si>
  <si>
    <t>⑮</t>
    <phoneticPr fontId="1"/>
  </si>
  <si>
    <t>基本概念</t>
    <rPh sb="0" eb="2">
      <t>キホン</t>
    </rPh>
    <rPh sb="2" eb="4">
      <t>ガイネン</t>
    </rPh>
    <phoneticPr fontId="1"/>
  </si>
  <si>
    <t>ＰＤＣＡ</t>
    <phoneticPr fontId="1"/>
  </si>
  <si>
    <t>推進</t>
    <rPh sb="0" eb="2">
      <t>スイシン</t>
    </rPh>
    <phoneticPr fontId="1"/>
  </si>
  <si>
    <t>内外
リソース</t>
    <rPh sb="0" eb="2">
      <t>ナイガイ</t>
    </rPh>
    <phoneticPr fontId="1"/>
  </si>
  <si>
    <t>教科等
横断</t>
    <rPh sb="0" eb="3">
      <t>キョウカトウ</t>
    </rPh>
    <rPh sb="4" eb="6">
      <t>オウダン</t>
    </rPh>
    <phoneticPr fontId="1"/>
  </si>
  <si>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</si>
  <si>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</si>
  <si>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</si>
  <si>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</si>
  <si>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</si>
  <si>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</si>
  <si>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</si>
  <si>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</si>
  <si>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</si>
  <si>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</si>
  <si>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</si>
  <si>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</si>
  <si>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</si>
  <si>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</si>
  <si>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</si>
  <si>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</si>
  <si>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</si>
  <si>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</si>
  <si>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</si>
  <si>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</si>
  <si>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</si>
  <si>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</si>
  <si>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</si>
  <si>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</si>
  <si>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</si>
  <si>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職員</t>
    <rPh sb="0" eb="2">
      <t>ショクイン</t>
    </rPh>
    <phoneticPr fontId="1"/>
  </si>
  <si>
    <t>質問
番号</t>
    <rPh sb="0" eb="2">
      <t>シツモン</t>
    </rPh>
    <rPh sb="3" eb="5">
      <t>バンゴウ</t>
    </rPh>
    <phoneticPr fontId="1"/>
  </si>
  <si>
    <t>１合計</t>
    <rPh sb="1" eb="3">
      <t>ゴウケイ</t>
    </rPh>
    <phoneticPr fontId="1"/>
  </si>
  <si>
    <t>２合計</t>
    <rPh sb="1" eb="3">
      <t>ゴウケイ</t>
    </rPh>
    <phoneticPr fontId="1"/>
  </si>
  <si>
    <t>３合計</t>
    <rPh sb="1" eb="3">
      <t>ゴウケイ</t>
    </rPh>
    <phoneticPr fontId="1"/>
  </si>
  <si>
    <t>４合計</t>
    <rPh sb="1" eb="3">
      <t>ゴウケイ</t>
    </rPh>
    <phoneticPr fontId="1"/>
  </si>
  <si>
    <t>５合計</t>
    <rPh sb="1" eb="3">
      <t>ゴウケイ</t>
    </rPh>
    <phoneticPr fontId="1"/>
  </si>
  <si>
    <t>小項目毎
平均</t>
    <rPh sb="0" eb="4">
      <t>ショウコウモクゴト</t>
    </rPh>
    <rPh sb="5" eb="7">
      <t>ヘイキン</t>
    </rPh>
    <phoneticPr fontId="1"/>
  </si>
  <si>
    <t>項目毎合計
の平均</t>
    <rPh sb="0" eb="3">
      <t>コウモクゴト</t>
    </rPh>
    <rPh sb="3" eb="5">
      <t>ゴウケイ</t>
    </rPh>
    <rPh sb="7" eb="9">
      <t>ヘイキン</t>
    </rPh>
    <phoneticPr fontId="1"/>
  </si>
  <si>
    <t>基本概念</t>
    <rPh sb="0" eb="2">
      <t>キホン</t>
    </rPh>
    <rPh sb="2" eb="4">
      <t>ガイネン</t>
    </rPh>
    <phoneticPr fontId="1"/>
  </si>
  <si>
    <t>教科等横断</t>
    <rPh sb="0" eb="3">
      <t>キョウカトウ</t>
    </rPh>
    <rPh sb="3" eb="5">
      <t>オウダン</t>
    </rPh>
    <phoneticPr fontId="1"/>
  </si>
  <si>
    <t>ＰＤＣＡ</t>
    <phoneticPr fontId="1"/>
  </si>
  <si>
    <t>内外リソース</t>
    <rPh sb="0" eb="2">
      <t>ナイガイ</t>
    </rPh>
    <phoneticPr fontId="1"/>
  </si>
  <si>
    <t>推進</t>
    <rPh sb="0" eb="2">
      <t>スイシン</t>
    </rPh>
    <phoneticPr fontId="1"/>
  </si>
  <si>
    <t>総計
の平均</t>
    <rPh sb="0" eb="2">
      <t>ソウケイ</t>
    </rPh>
    <rPh sb="4" eb="6">
      <t>ヘイキン</t>
    </rPh>
    <phoneticPr fontId="1"/>
  </si>
  <si>
    <t>総計</t>
    <rPh sb="0" eb="2">
      <t>ソウケイ</t>
    </rPh>
    <phoneticPr fontId="1"/>
  </si>
  <si>
    <t>目安</t>
    <rPh sb="0" eb="2">
      <t>メヤス</t>
    </rPh>
    <phoneticPr fontId="1"/>
  </si>
  <si>
    <t>Pic up</t>
    <phoneticPr fontId="1"/>
  </si>
  <si>
    <t>観点</t>
    <rPh sb="0" eb="2">
      <t>カンテン</t>
    </rPh>
    <phoneticPr fontId="1"/>
  </si>
  <si>
    <t>コメントデータ</t>
    <phoneticPr fontId="1"/>
  </si>
  <si>
    <t>コメントデータ</t>
    <phoneticPr fontId="1"/>
  </si>
  <si>
    <t>id</t>
    <phoneticPr fontId="1"/>
  </si>
  <si>
    <t>id</t>
    <phoneticPr fontId="1"/>
  </si>
  <si>
    <t>基本概念判定</t>
    <rPh sb="0" eb="2">
      <t>キホン</t>
    </rPh>
    <rPh sb="2" eb="4">
      <t>ガイネン</t>
    </rPh>
    <rPh sb="4" eb="6">
      <t>ハンテイ</t>
    </rPh>
    <phoneticPr fontId="1"/>
  </si>
  <si>
    <t>教科等横断判定</t>
    <rPh sb="0" eb="3">
      <t>キョウカトウ</t>
    </rPh>
    <rPh sb="3" eb="5">
      <t>オウダン</t>
    </rPh>
    <rPh sb="5" eb="7">
      <t>ハンテイ</t>
    </rPh>
    <phoneticPr fontId="1"/>
  </si>
  <si>
    <t>ＰＤＣＡ判定</t>
    <rPh sb="4" eb="6">
      <t>ハンテイ</t>
    </rPh>
    <phoneticPr fontId="1"/>
  </si>
  <si>
    <t>内外リソース判定</t>
    <rPh sb="0" eb="2">
      <t>ナイガイ</t>
    </rPh>
    <rPh sb="6" eb="8">
      <t>ハンテイ</t>
    </rPh>
    <phoneticPr fontId="1"/>
  </si>
  <si>
    <t>推進判定</t>
    <rPh sb="0" eb="2">
      <t>スイシン</t>
    </rPh>
    <rPh sb="2" eb="4">
      <t>ハンテイ</t>
    </rPh>
    <phoneticPr fontId="1"/>
  </si>
  <si>
    <t>採否</t>
    <rPh sb="0" eb="2">
      <t>サイヒ</t>
    </rPh>
    <phoneticPr fontId="1"/>
  </si>
  <si>
    <t>パーフェクト</t>
    <phoneticPr fontId="1"/>
  </si>
  <si>
    <t>コメントデータ</t>
    <phoneticPr fontId="1"/>
  </si>
  <si>
    <t>②</t>
    <phoneticPr fontId="1"/>
  </si>
  <si>
    <t>④</t>
    <phoneticPr fontId="1"/>
  </si>
  <si>
    <t>⑥</t>
    <phoneticPr fontId="1"/>
  </si>
  <si>
    <t>⑦</t>
    <phoneticPr fontId="1"/>
  </si>
  <si>
    <t>⑧</t>
    <phoneticPr fontId="1"/>
  </si>
  <si>
    <t>⑩</t>
    <phoneticPr fontId="1"/>
  </si>
  <si>
    <t>⑫</t>
    <phoneticPr fontId="1"/>
  </si>
  <si>
    <t>⑬</t>
    <phoneticPr fontId="1"/>
  </si>
  <si>
    <t>⑭</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</si>
  <si>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</si>
  <si>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</si>
  <si>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</si>
  <si>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</si>
  <si>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</si>
  <si>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</si>
  <si>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</si>
  <si>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</si>
  <si>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</si>
  <si>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</si>
  <si>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①</t>
    <phoneticPr fontId="1"/>
  </si>
  <si>
    <t>採否</t>
    <rPh sb="0" eb="2">
      <t>サイヒ</t>
    </rPh>
    <phoneticPr fontId="1"/>
  </si>
  <si>
    <t>後段</t>
    <rPh sb="0" eb="2">
      <t>コウダン</t>
    </rPh>
    <phoneticPr fontId="1"/>
  </si>
  <si>
    <t>小項目生成後</t>
    <rPh sb="0" eb="3">
      <t>ショウコウモク</t>
    </rPh>
    <rPh sb="3" eb="5">
      <t>セイセイ</t>
    </rPh>
    <rPh sb="5" eb="6">
      <t>ゴ</t>
    </rPh>
    <phoneticPr fontId="1"/>
  </si>
  <si>
    <t>個に対応した指導を実現しましょう。</t>
    <rPh sb="0" eb="1">
      <t>コ</t>
    </rPh>
    <rPh sb="2" eb="4">
      <t>タイオウ</t>
    </rPh>
    <rPh sb="6" eb="8">
      <t>シドウ</t>
    </rPh>
    <rPh sb="9" eb="11">
      <t>ジツゲン</t>
    </rPh>
    <phoneticPr fontId="1"/>
  </si>
  <si>
    <t>地域の理解を深め、活用の可能性を検討しましょう。</t>
    <rPh sb="0" eb="2">
      <t>チイキ</t>
    </rPh>
    <rPh sb="3" eb="5">
      <t>リカイ</t>
    </rPh>
    <rPh sb="6" eb="7">
      <t>フカ</t>
    </rPh>
    <rPh sb="9" eb="11">
      <t>カツヨウ</t>
    </rPh>
    <rPh sb="12" eb="15">
      <t>カノウセイ</t>
    </rPh>
    <rPh sb="16" eb="18">
      <t>ケントウ</t>
    </rPh>
    <phoneticPr fontId="1"/>
  </si>
  <si>
    <t>全体</t>
    <rPh sb="0" eb="2">
      <t>ゼンタイ</t>
    </rPh>
    <phoneticPr fontId="1"/>
  </si>
  <si>
    <t>学習指導要領についての理解を深め、業務に生かしましょう。</t>
    <rPh sb="0" eb="2">
      <t>ガクシュウ</t>
    </rPh>
    <rPh sb="2" eb="4">
      <t>シドウ</t>
    </rPh>
    <rPh sb="4" eb="6">
      <t>ヨウリョウ</t>
    </rPh>
    <rPh sb="11" eb="13">
      <t>リカイ</t>
    </rPh>
    <rPh sb="14" eb="15">
      <t>フカ</t>
    </rPh>
    <rPh sb="17" eb="19">
      <t>ギョウム</t>
    </rPh>
    <rPh sb="20" eb="21">
      <t>イ</t>
    </rPh>
    <phoneticPr fontId="1"/>
  </si>
  <si>
    <t>⑨</t>
    <phoneticPr fontId="1"/>
  </si>
  <si>
    <t>⑪</t>
    <phoneticPr fontId="1"/>
  </si>
  <si>
    <t>業務を事実やデータを基にして客観的に評価し、適切な改善策を作成しましょう。</t>
    <rPh sb="0" eb="2">
      <t>ギョウム</t>
    </rPh>
    <rPh sb="3" eb="5">
      <t>ジジツ</t>
    </rPh>
    <rPh sb="10" eb="11">
      <t>モト</t>
    </rPh>
    <rPh sb="14" eb="17">
      <t>キャッカンテキ</t>
    </rPh>
    <rPh sb="18" eb="20">
      <t>ヒョウカ</t>
    </rPh>
    <rPh sb="22" eb="24">
      <t>テキセツ</t>
    </rPh>
    <rPh sb="25" eb="28">
      <t>カイゼンサク</t>
    </rPh>
    <rPh sb="29" eb="31">
      <t>サクセイ</t>
    </rPh>
    <phoneticPr fontId="1"/>
  </si>
  <si>
    <t>目標達成に向け、組織的に業務に当たりましょう。</t>
    <rPh sb="0" eb="2">
      <t>モクヒョウ</t>
    </rPh>
    <rPh sb="2" eb="4">
      <t>タッセイ</t>
    </rPh>
    <rPh sb="5" eb="6">
      <t>ム</t>
    </rPh>
    <rPh sb="8" eb="10">
      <t>ソシキ</t>
    </rPh>
    <rPh sb="10" eb="11">
      <t>テキ</t>
    </rPh>
    <rPh sb="12" eb="14">
      <t>ギョウム</t>
    </rPh>
    <rPh sb="15" eb="16">
      <t>ア</t>
    </rPh>
    <phoneticPr fontId="1"/>
  </si>
  <si>
    <t>計画的に活用しましょう。</t>
    <rPh sb="0" eb="3">
      <t>ケイカクテキ</t>
    </rPh>
    <rPh sb="4" eb="6">
      <t>カツヨウ</t>
    </rPh>
    <phoneticPr fontId="1"/>
  </si>
  <si>
    <t>情報収集に努め、得られた情報を活用しましょう。</t>
    <rPh sb="0" eb="2">
      <t>ジョウホウ</t>
    </rPh>
    <rPh sb="2" eb="4">
      <t>シュウシュウ</t>
    </rPh>
    <rPh sb="5" eb="6">
      <t>ツト</t>
    </rPh>
    <rPh sb="8" eb="9">
      <t>エ</t>
    </rPh>
    <rPh sb="12" eb="14">
      <t>ジョウホウ</t>
    </rPh>
    <rPh sb="15" eb="17">
      <t>カツヨウ</t>
    </rPh>
    <phoneticPr fontId="1"/>
  </si>
  <si>
    <t>具体的な改善計画を作成し、組織全体に【見える化】して示しましょう。</t>
    <rPh sb="0" eb="3">
      <t>グタイテキ</t>
    </rPh>
    <rPh sb="4" eb="6">
      <t>カイゼン</t>
    </rPh>
    <rPh sb="6" eb="8">
      <t>ケイカク</t>
    </rPh>
    <rPh sb="9" eb="11">
      <t>サクセイ</t>
    </rPh>
    <rPh sb="13" eb="15">
      <t>ソシキ</t>
    </rPh>
    <rPh sb="15" eb="17">
      <t>ゼンタイ</t>
    </rPh>
    <rPh sb="19" eb="20">
      <t>ミ</t>
    </rPh>
    <rPh sb="22" eb="23">
      <t>カ</t>
    </rPh>
    <rPh sb="26" eb="27">
      <t>シメ</t>
    </rPh>
    <phoneticPr fontId="1"/>
  </si>
  <si>
    <t>そのほか</t>
    <phoneticPr fontId="1"/>
  </si>
  <si>
    <t>学校全体としては、カリキュラム・マネジメントが有効に機能しており、生徒の資質・能力の向上のため、多くのリソースを活用しながら計画的に学校が運営されています。引き続きカリキュラム・マネジメントを推進しましょう。</t>
    <rPh sb="0" eb="2">
      <t>ガッコウ</t>
    </rPh>
    <rPh sb="2" eb="4">
      <t>ゼンタイ</t>
    </rPh>
    <rPh sb="23" eb="25">
      <t>ユウコウ</t>
    </rPh>
    <rPh sb="26" eb="28">
      <t>キノウ</t>
    </rPh>
    <rPh sb="33" eb="35">
      <t>セイト</t>
    </rPh>
    <rPh sb="36" eb="38">
      <t>シシツ</t>
    </rPh>
    <rPh sb="39" eb="41">
      <t>ノウリョク</t>
    </rPh>
    <rPh sb="42" eb="44">
      <t>コウジョウ</t>
    </rPh>
    <rPh sb="48" eb="49">
      <t>オオ</t>
    </rPh>
    <rPh sb="56" eb="58">
      <t>カツヨウ</t>
    </rPh>
    <rPh sb="62" eb="65">
      <t>ケイカクテキ</t>
    </rPh>
    <rPh sb="66" eb="68">
      <t>ガッコウ</t>
    </rPh>
    <rPh sb="69" eb="71">
      <t>ウンエイ</t>
    </rPh>
    <rPh sb="78" eb="79">
      <t>ヒ</t>
    </rPh>
    <rPh sb="80" eb="81">
      <t>ツヅ</t>
    </rPh>
    <rPh sb="96" eb="98">
      <t>スイシン</t>
    </rPh>
    <phoneticPr fontId="1"/>
  </si>
  <si>
    <t>評価の高い項目と低い項目の間に差があり、評価の低い項目を改善することでカリキュラム・マネジメントを大きく前進させることができます。</t>
    <rPh sb="0" eb="2">
      <t>ヒョウカ</t>
    </rPh>
    <rPh sb="3" eb="4">
      <t>タカ</t>
    </rPh>
    <rPh sb="5" eb="7">
      <t>コウモク</t>
    </rPh>
    <rPh sb="8" eb="9">
      <t>ヒク</t>
    </rPh>
    <rPh sb="10" eb="12">
      <t>コウモク</t>
    </rPh>
    <rPh sb="13" eb="14">
      <t>アイダ</t>
    </rPh>
    <rPh sb="15" eb="16">
      <t>サ</t>
    </rPh>
    <rPh sb="20" eb="22">
      <t>ヒョウカ</t>
    </rPh>
    <rPh sb="23" eb="24">
      <t>ヒク</t>
    </rPh>
    <rPh sb="25" eb="27">
      <t>コウモク</t>
    </rPh>
    <rPh sb="28" eb="30">
      <t>カイゼン</t>
    </rPh>
    <rPh sb="49" eb="50">
      <t>オオ</t>
    </rPh>
    <rPh sb="52" eb="54">
      <t>ゼンシン</t>
    </rPh>
    <phoneticPr fontId="1"/>
  </si>
  <si>
    <t>カリキュラム・マネジメントでは、適切な目標設定と職員間での理解の共有が重要です。</t>
    <rPh sb="16" eb="18">
      <t>テキセツ</t>
    </rPh>
    <rPh sb="19" eb="21">
      <t>モクヒョウ</t>
    </rPh>
    <rPh sb="21" eb="23">
      <t>セッテイ</t>
    </rPh>
    <rPh sb="24" eb="26">
      <t>ショクイン</t>
    </rPh>
    <rPh sb="26" eb="27">
      <t>アイダ</t>
    </rPh>
    <rPh sb="29" eb="31">
      <t>リカイ</t>
    </rPh>
    <rPh sb="32" eb="34">
      <t>キョウユウ</t>
    </rPh>
    <rPh sb="35" eb="37">
      <t>ジュウヨウ</t>
    </rPh>
    <phoneticPr fontId="1"/>
  </si>
  <si>
    <t>教科等横断で生徒の資質・能力を育成しましょう。</t>
    <rPh sb="0" eb="2">
      <t>キョウカ</t>
    </rPh>
    <rPh sb="2" eb="3">
      <t>トウ</t>
    </rPh>
    <rPh sb="3" eb="5">
      <t>オウダン</t>
    </rPh>
    <rPh sb="6" eb="8">
      <t>セイト</t>
    </rPh>
    <rPh sb="9" eb="11">
      <t>シシツ</t>
    </rPh>
    <rPh sb="12" eb="14">
      <t>ノウリョク</t>
    </rPh>
    <rPh sb="15" eb="17">
      <t>イクセイ</t>
    </rPh>
    <phoneticPr fontId="1"/>
  </si>
  <si>
    <t>業務を遂行している中でも【小さなＰＤＣＡサイクル】を回しながら随時【中間見直し】を実施し、目標や成果を【見える化】しながら</t>
    <rPh sb="0" eb="2">
      <t>ギョウム</t>
    </rPh>
    <rPh sb="3" eb="5">
      <t>スイコウ</t>
    </rPh>
    <rPh sb="9" eb="10">
      <t>ナカ</t>
    </rPh>
    <rPh sb="13" eb="14">
      <t>チイ</t>
    </rPh>
    <rPh sb="26" eb="27">
      <t>マワ</t>
    </rPh>
    <rPh sb="31" eb="33">
      <t>ズイジ</t>
    </rPh>
    <rPh sb="34" eb="36">
      <t>チュウカン</t>
    </rPh>
    <rPh sb="36" eb="38">
      <t>ミナオ</t>
    </rPh>
    <rPh sb="41" eb="43">
      <t>ジッシ</t>
    </rPh>
    <rPh sb="45" eb="47">
      <t>モクヒョウ</t>
    </rPh>
    <rPh sb="48" eb="50">
      <t>セイカ</t>
    </rPh>
    <rPh sb="52" eb="53">
      <t>ミ</t>
    </rPh>
    <rPh sb="55" eb="56">
      <t>カ</t>
    </rPh>
    <phoneticPr fontId="1"/>
  </si>
  <si>
    <t>不断の点検を行うとともに、定期的に総括を行いましょう。</t>
    <rPh sb="0" eb="2">
      <t>フダン</t>
    </rPh>
    <rPh sb="3" eb="5">
      <t>テンケン</t>
    </rPh>
    <rPh sb="6" eb="7">
      <t>オコナ</t>
    </rPh>
    <rPh sb="13" eb="16">
      <t>テイキテキ</t>
    </rPh>
    <rPh sb="17" eb="19">
      <t>ソウカツ</t>
    </rPh>
    <rPh sb="20" eb="21">
      <t>オコナ</t>
    </rPh>
    <phoneticPr fontId="1"/>
  </si>
  <si>
    <t>情報発信を有効に行い、参画を求めましょう。</t>
    <rPh sb="0" eb="2">
      <t>ジョウホウ</t>
    </rPh>
    <rPh sb="2" eb="4">
      <t>ハッシン</t>
    </rPh>
    <rPh sb="5" eb="7">
      <t>ユウコウ</t>
    </rPh>
    <rPh sb="8" eb="9">
      <t>オコナ</t>
    </rPh>
    <rPh sb="11" eb="13">
      <t>サンカク</t>
    </rPh>
    <rPh sb="14" eb="15">
      <t>モト</t>
    </rPh>
    <phoneticPr fontId="1"/>
  </si>
  <si>
    <t>全体的に高位
（18以上）</t>
    <rPh sb="0" eb="3">
      <t>ゼンタイテキ</t>
    </rPh>
    <rPh sb="4" eb="6">
      <t>コウイ</t>
    </rPh>
    <rPh sb="10" eb="12">
      <t>イジョウ</t>
    </rPh>
    <phoneticPr fontId="1"/>
  </si>
  <si>
    <t>全体的に中位
（13以上）</t>
    <rPh sb="0" eb="3">
      <t>ゼンタイテキ</t>
    </rPh>
    <rPh sb="4" eb="6">
      <t>チュウイ</t>
    </rPh>
    <rPh sb="10" eb="12">
      <t>イジョウ</t>
    </rPh>
    <phoneticPr fontId="1"/>
  </si>
  <si>
    <t>全体的に低位
（10以上）</t>
    <rPh sb="0" eb="3">
      <t>ゼンタイテキ</t>
    </rPh>
    <rPh sb="4" eb="6">
      <t>テイイ</t>
    </rPh>
    <rPh sb="10" eb="12">
      <t>イジョウ</t>
    </rPh>
    <phoneticPr fontId="1"/>
  </si>
  <si>
    <t>ほぼパーフェクト
（19以上）
※id1から順に判定</t>
    <rPh sb="12" eb="14">
      <t>イジョウ</t>
    </rPh>
    <rPh sb="22" eb="23">
      <t>ジュン</t>
    </rPh>
    <rPh sb="24" eb="26">
      <t>ハンテイ</t>
    </rPh>
    <phoneticPr fontId="1"/>
  </si>
  <si>
    <t>極めて低位
（７以上）</t>
    <rPh sb="0" eb="1">
      <t>キワ</t>
    </rPh>
    <rPh sb="3" eb="5">
      <t>テイイ</t>
    </rPh>
    <rPh sb="8" eb="10">
      <t>イジョウ</t>
    </rPh>
    <phoneticPr fontId="1"/>
  </si>
  <si>
    <t>高位項目（複数）
（19以上が１項目以上）</t>
    <rPh sb="0" eb="2">
      <t>コウイ</t>
    </rPh>
    <rPh sb="2" eb="4">
      <t>コウモク</t>
    </rPh>
    <rPh sb="5" eb="7">
      <t>フクスウ</t>
    </rPh>
    <rPh sb="12" eb="14">
      <t>イジョウ</t>
    </rPh>
    <rPh sb="16" eb="18">
      <t>コウモク</t>
    </rPh>
    <rPh sb="18" eb="20">
      <t>イジョウ</t>
    </rPh>
    <phoneticPr fontId="1"/>
  </si>
  <si>
    <t>中低位項目無し
（id4、5なし）</t>
    <rPh sb="0" eb="1">
      <t>ナカ</t>
    </rPh>
    <rPh sb="1" eb="2">
      <t>テイ</t>
    </rPh>
    <rPh sb="2" eb="3">
      <t>グライ</t>
    </rPh>
    <rPh sb="3" eb="5">
      <t>コウモク</t>
    </rPh>
    <rPh sb="5" eb="6">
      <t>ナ</t>
    </rPh>
    <phoneticPr fontId="1"/>
  </si>
  <si>
    <t>ＰＤＣＡ</t>
  </si>
  <si>
    <t>教科等の横断を意識した「主体的・対話的出深い学び」を実現するための授業改善に取り組みましょう。</t>
    <rPh sb="0" eb="3">
      <t>キョウカトウ</t>
    </rPh>
    <rPh sb="4" eb="6">
      <t>オウダン</t>
    </rPh>
    <rPh sb="7" eb="9">
      <t>イシキ</t>
    </rPh>
    <rPh sb="12" eb="15">
      <t>シュタイテキ</t>
    </rPh>
    <rPh sb="16" eb="19">
      <t>タイワテキ</t>
    </rPh>
    <rPh sb="19" eb="20">
      <t>デ</t>
    </rPh>
    <rPh sb="20" eb="21">
      <t>フカ</t>
    </rPh>
    <rPh sb="22" eb="23">
      <t>マナ</t>
    </rPh>
    <rPh sb="26" eb="28">
      <t>ジツゲン</t>
    </rPh>
    <rPh sb="33" eb="35">
      <t>ジュギョウ</t>
    </rPh>
    <rPh sb="35" eb="37">
      <t>カイゼン</t>
    </rPh>
    <rPh sb="38" eb="39">
      <t>ト</t>
    </rPh>
    <rPh sb="40" eb="41">
      <t>ク</t>
    </rPh>
    <phoneticPr fontId="1"/>
  </si>
  <si>
    <t>業務を遂行している中でも【小さなＰＤＣＡサイクル】を回しながら随時【中間見直し】を実施し、【ＫＰＴ法】を用いて評価項目を見直すことで、</t>
    <rPh sb="41" eb="43">
      <t>ジッシ</t>
    </rPh>
    <rPh sb="49" eb="50">
      <t>ホウ</t>
    </rPh>
    <rPh sb="52" eb="53">
      <t>モチ</t>
    </rPh>
    <rPh sb="55" eb="57">
      <t>ヒョウカ</t>
    </rPh>
    <rPh sb="57" eb="59">
      <t>コウモク</t>
    </rPh>
    <rPh sb="60" eb="62">
      <t>ミナオ</t>
    </rPh>
    <phoneticPr fontId="1"/>
  </si>
  <si>
    <t>業務に生かしましょう。</t>
    <rPh sb="0" eb="2">
      <t>ギョウム</t>
    </rPh>
    <rPh sb="3" eb="4">
      <t>イ</t>
    </rPh>
    <phoneticPr fontId="1"/>
  </si>
  <si>
    <t>目標を掲示して【見える化】を行う、【拡大グランドデザイン】、【拡大年間指導計画】、【マンダラート】、【ＫＰＴ法】等を活用した全職員による【ワークショップ型校内研修】を行うなどし、自校の目標を具現化する具体的方策を考え、</t>
    <rPh sb="0" eb="2">
      <t>モクヒョウ</t>
    </rPh>
    <rPh sb="3" eb="5">
      <t>ケイジ</t>
    </rPh>
    <rPh sb="8" eb="9">
      <t>ミ</t>
    </rPh>
    <rPh sb="11" eb="12">
      <t>カ</t>
    </rPh>
    <rPh sb="14" eb="15">
      <t>オコナ</t>
    </rPh>
    <rPh sb="18" eb="20">
      <t>カクダイ</t>
    </rPh>
    <rPh sb="31" eb="33">
      <t>カクダイ</t>
    </rPh>
    <rPh sb="54" eb="55">
      <t>ホウ</t>
    </rPh>
    <rPh sb="56" eb="57">
      <t>ナド</t>
    </rPh>
    <rPh sb="58" eb="60">
      <t>カツヨウ</t>
    </rPh>
    <rPh sb="62" eb="65">
      <t>ゼンショクイン</t>
    </rPh>
    <rPh sb="76" eb="77">
      <t>ガタ</t>
    </rPh>
    <rPh sb="77" eb="79">
      <t>コウナイ</t>
    </rPh>
    <rPh sb="95" eb="98">
      <t>グゲンカ</t>
    </rPh>
    <rPh sb="100" eb="103">
      <t>グタイテキ</t>
    </rPh>
    <rPh sb="103" eb="105">
      <t>ホウサク</t>
    </rPh>
    <rPh sb="106" eb="107">
      <t>カンガ</t>
    </rPh>
    <phoneticPr fontId="1"/>
  </si>
  <si>
    <t>目標を掲示して【見える化】を行う、【拡大グランドデザイン】や【拡大年間指導計画】を【全職員で見直す】などの【ワークショップ型校内研修】を行い、自校の目標について理解を深め、</t>
    <rPh sb="0" eb="2">
      <t>モクヒョウ</t>
    </rPh>
    <rPh sb="3" eb="5">
      <t>ケイジ</t>
    </rPh>
    <rPh sb="8" eb="9">
      <t>ミ</t>
    </rPh>
    <rPh sb="11" eb="12">
      <t>カ</t>
    </rPh>
    <rPh sb="14" eb="15">
      <t>オコナ</t>
    </rPh>
    <rPh sb="18" eb="20">
      <t>カクダイ</t>
    </rPh>
    <rPh sb="31" eb="33">
      <t>カクダイ</t>
    </rPh>
    <rPh sb="61" eb="62">
      <t>ガタ</t>
    </rPh>
    <rPh sb="62" eb="64">
      <t>コウナイ</t>
    </rPh>
    <rPh sb="71" eb="73">
      <t>ジコウ</t>
    </rPh>
    <rPh sb="74" eb="76">
      <t>モクヒョウ</t>
    </rPh>
    <rPh sb="80" eb="82">
      <t>リカイ</t>
    </rPh>
    <rPh sb="83" eb="84">
      <t>フカ</t>
    </rPh>
    <phoneticPr fontId="1"/>
  </si>
  <si>
    <t>児童生徒の実態を共有し、キャリア教育の充実を図るための指導を行いましょう。</t>
    <rPh sb="0" eb="2">
      <t>ジドウ</t>
    </rPh>
    <rPh sb="2" eb="4">
      <t>セイト</t>
    </rPh>
    <rPh sb="5" eb="7">
      <t>ジッタイ</t>
    </rPh>
    <rPh sb="8" eb="10">
      <t>キョウユウ</t>
    </rPh>
    <rPh sb="16" eb="18">
      <t>キョウイク</t>
    </rPh>
    <rPh sb="19" eb="21">
      <t>ジュウジツ</t>
    </rPh>
    <rPh sb="22" eb="23">
      <t>ハカ</t>
    </rPh>
    <rPh sb="27" eb="29">
      <t>シドウ</t>
    </rPh>
    <rPh sb="30" eb="31">
      <t>オコナ</t>
    </rPh>
    <phoneticPr fontId="1"/>
  </si>
  <si>
    <t>教育活動の質の向上のためには、教育課程の実施状況を評価して、不断にその改善を図ることが必要です。</t>
    <rPh sb="0" eb="2">
      <t>キョウイク</t>
    </rPh>
    <rPh sb="2" eb="4">
      <t>カツドウ</t>
    </rPh>
    <rPh sb="5" eb="6">
      <t>シツ</t>
    </rPh>
    <rPh sb="7" eb="9">
      <t>コウジョウ</t>
    </rPh>
    <rPh sb="15" eb="17">
      <t>キョウイク</t>
    </rPh>
    <rPh sb="17" eb="19">
      <t>カテイ</t>
    </rPh>
    <rPh sb="20" eb="22">
      <t>ジッシ</t>
    </rPh>
    <rPh sb="22" eb="24">
      <t>ジョウキョウ</t>
    </rPh>
    <rPh sb="25" eb="27">
      <t>ヒョウカ</t>
    </rPh>
    <rPh sb="35" eb="37">
      <t>カイゼン</t>
    </rPh>
    <rPh sb="38" eb="39">
      <t>ハカ</t>
    </rPh>
    <rPh sb="43" eb="45">
      <t>ヒツヨウ</t>
    </rPh>
    <phoneticPr fontId="1"/>
  </si>
  <si>
    <t>校長のリーダーシップの下、職員個人の持ち味を生かしながら、協力して業務を進めましょう。</t>
    <rPh sb="0" eb="2">
      <t>コウチョウ</t>
    </rPh>
    <rPh sb="11" eb="12">
      <t>シタ</t>
    </rPh>
    <rPh sb="29" eb="31">
      <t>キョウリョク</t>
    </rPh>
    <rPh sb="33" eb="35">
      <t>ギョウム</t>
    </rPh>
    <rPh sb="36" eb="37">
      <t>スス</t>
    </rPh>
    <phoneticPr fontId="1"/>
  </si>
  <si>
    <t>カリキュラム・マネジメントを推進するための仕組みを作りましょう。</t>
    <phoneticPr fontId="1"/>
  </si>
  <si>
    <t>スクラップ＆ビルドで業務の質を向上させ、次年度につなげましょう。</t>
    <rPh sb="20" eb="23">
      <t>ジネンド</t>
    </rPh>
    <phoneticPr fontId="1"/>
  </si>
  <si>
    <t>【直後改善プラン】や【ホワイトボードでの振り返り】を行う、【ＫＰＴ法】、【プロコン】、【ハイ・ロー・マトリクス】、【意思決定マトリクス】等を用いて振り返りを行うなどし、</t>
    <rPh sb="1" eb="3">
      <t>チョクゴ</t>
    </rPh>
    <rPh sb="3" eb="5">
      <t>カイゼン</t>
    </rPh>
    <rPh sb="26" eb="27">
      <t>オコナ</t>
    </rPh>
    <rPh sb="33" eb="34">
      <t>ホウ</t>
    </rPh>
    <rPh sb="58" eb="60">
      <t>イシ</t>
    </rPh>
    <rPh sb="60" eb="62">
      <t>ケッテイ</t>
    </rPh>
    <rPh sb="68" eb="69">
      <t>トウ</t>
    </rPh>
    <rPh sb="70" eb="71">
      <t>モチ</t>
    </rPh>
    <rPh sb="73" eb="74">
      <t>フ</t>
    </rPh>
    <rPh sb="75" eb="76">
      <t>カエ</t>
    </rPh>
    <rPh sb="78" eb="79">
      <t>オコナ</t>
    </rPh>
    <phoneticPr fontId="1"/>
  </si>
  <si>
    <t>計</t>
    <rPh sb="0" eb="1">
      <t>ケイ</t>
    </rPh>
    <phoneticPr fontId="1"/>
  </si>
  <si>
    <t>１　基本概念の理解
　　・学習指導要領
　　・学校教育目標
　　・学校間等接続</t>
    <rPh sb="2" eb="4">
      <t>キホン</t>
    </rPh>
    <rPh sb="4" eb="6">
      <t>ガイネン</t>
    </rPh>
    <rPh sb="7" eb="9">
      <t>リカイ</t>
    </rPh>
    <rPh sb="13" eb="15">
      <t>ガクシュウ</t>
    </rPh>
    <rPh sb="15" eb="17">
      <t>シドウ</t>
    </rPh>
    <rPh sb="17" eb="19">
      <t>ヨウリョウ</t>
    </rPh>
    <rPh sb="23" eb="25">
      <t>ガッコウ</t>
    </rPh>
    <rPh sb="25" eb="27">
      <t>キョウイク</t>
    </rPh>
    <rPh sb="27" eb="29">
      <t>モクヒョウ</t>
    </rPh>
    <rPh sb="33" eb="35">
      <t>ガッコウ</t>
    </rPh>
    <rPh sb="35" eb="36">
      <t>カン</t>
    </rPh>
    <rPh sb="36" eb="37">
      <t>トウ</t>
    </rPh>
    <rPh sb="37" eb="39">
      <t>セツゾク</t>
    </rPh>
    <phoneticPr fontId="1"/>
  </si>
  <si>
    <t>５　カリキュラム・
　　マネジメントの
　　推進</t>
    <rPh sb="22" eb="24">
      <t>スイシン</t>
    </rPh>
    <phoneticPr fontId="1"/>
  </si>
  <si>
    <t>項　　目</t>
    <rPh sb="0" eb="1">
      <t>コウ</t>
    </rPh>
    <rPh sb="3" eb="4">
      <t>メ</t>
    </rPh>
    <phoneticPr fontId="1"/>
  </si>
  <si>
    <t>質　　　　　問</t>
    <rPh sb="0" eb="1">
      <t>シツ</t>
    </rPh>
    <rPh sb="6" eb="7">
      <t>トイ</t>
    </rPh>
    <phoneticPr fontId="1"/>
  </si>
  <si>
    <t>/20</t>
    <phoneticPr fontId="1"/>
  </si>
  <si>
    <t>/100</t>
    <phoneticPr fontId="1"/>
  </si>
  <si>
    <t>氏名（</t>
    <rPh sb="0" eb="2">
      <t>シメイ</t>
    </rPh>
    <phoneticPr fontId="1"/>
  </si>
  <si>
    <t>）　実施日（</t>
    <rPh sb="2" eb="4">
      <t>ジッシ</t>
    </rPh>
    <rPh sb="4" eb="5">
      <t>ビ</t>
    </rPh>
    <phoneticPr fontId="1"/>
  </si>
  <si>
    <t>年</t>
    <rPh sb="0" eb="1">
      <t>ネン</t>
    </rPh>
    <phoneticPr fontId="1"/>
  </si>
  <si>
    <t>月</t>
    <rPh sb="0" eb="1">
      <t>ガツ</t>
    </rPh>
    <phoneticPr fontId="1"/>
  </si>
  <si>
    <t>日）</t>
    <rPh sb="0" eb="1">
      <t>ニチ</t>
    </rPh>
    <phoneticPr fontId="1"/>
  </si>
  <si>
    <r>
      <t xml:space="preserve">１～４を入力
</t>
    </r>
    <r>
      <rPr>
        <sz val="6"/>
        <color theme="1"/>
        <rFont val="ＭＳ ゴシック"/>
        <family val="3"/>
        <charset val="128"/>
      </rPr>
      <t>４：よく当てはまる
３：どちらかといえば当てはまる
２：どちらかといえば当てはまらない
１：ほとんど当てはまらない</t>
    </r>
    <rPh sb="4" eb="6">
      <t>ニュウリョク</t>
    </rPh>
    <rPh sb="11" eb="12">
      <t>ア</t>
    </rPh>
    <rPh sb="27" eb="28">
      <t>ア</t>
    </rPh>
    <rPh sb="43" eb="44">
      <t>ア</t>
    </rPh>
    <rPh sb="57" eb="58">
      <t>ア</t>
    </rPh>
    <phoneticPr fontId="1"/>
  </si>
  <si>
    <t>新潟県立教育センター</t>
    <rPh sb="0" eb="6">
      <t>ニイガタケンリツキョウイク</t>
    </rPh>
    <phoneticPr fontId="1"/>
  </si>
  <si>
    <r>
      <t xml:space="preserve"> </t>
    </r>
    <r>
      <rPr>
        <sz val="20"/>
        <color theme="0"/>
        <rFont val="ＭＳ ゴシック"/>
        <family val="3"/>
        <charset val="128"/>
      </rPr>
      <t>1</t>
    </r>
    <r>
      <rPr>
        <sz val="20"/>
        <color theme="1"/>
        <rFont val="ＭＳ ゴシック"/>
        <family val="3"/>
        <charset val="128"/>
      </rPr>
      <t>Ｃ Ｍ Ｎ チェックリスト2020</t>
    </r>
    <rPh sb="1" eb="7">
      <t>カリキュラム・マネジメント・ニイガタ</t>
    </rPh>
    <phoneticPr fontId="1"/>
  </si>
  <si>
    <t>㉓ 学校の運営に職員一人一人が「自分事」として参画し、ポジティブな発想で業務に当たっている。</t>
    <rPh sb="8" eb="10">
      <t>ショクイン</t>
    </rPh>
    <rPh sb="10" eb="12">
      <t>ヒトリ</t>
    </rPh>
    <rPh sb="12" eb="14">
      <t>ヒトリ</t>
    </rPh>
    <phoneticPr fontId="1"/>
  </si>
  <si>
    <t>２　主体的・対話的で
　　深い学びや
　　教科等横断による
　　資質・能力の育成</t>
    <rPh sb="2" eb="5">
      <t>シュタイテキ</t>
    </rPh>
    <rPh sb="6" eb="9">
      <t>タイワテキ</t>
    </rPh>
    <rPh sb="13" eb="14">
      <t>フカ</t>
    </rPh>
    <rPh sb="15" eb="16">
      <t>マナ</t>
    </rPh>
    <rPh sb="21" eb="23">
      <t>キョウカ</t>
    </rPh>
    <rPh sb="23" eb="24">
      <t>トウ</t>
    </rPh>
    <rPh sb="24" eb="26">
      <t>オウダン</t>
    </rPh>
    <rPh sb="32" eb="34">
      <t>シシツ</t>
    </rPh>
    <rPh sb="35" eb="37">
      <t>ノウリョク</t>
    </rPh>
    <rPh sb="38" eb="40">
      <t>イクセイ</t>
    </rPh>
    <phoneticPr fontId="1"/>
  </si>
  <si>
    <t>３　ＰＤＣＡサイクル
　　を回した
　　マネジメント</t>
    <rPh sb="14" eb="15">
      <t>マワ</t>
    </rPh>
    <phoneticPr fontId="1"/>
  </si>
  <si>
    <r>
      <t>４　内外のリソース</t>
    </r>
    <r>
      <rPr>
        <vertAlign val="superscript"/>
        <sz val="10"/>
        <color theme="1"/>
        <rFont val="ＭＳ ゴシック"/>
        <family val="3"/>
        <charset val="128"/>
      </rPr>
      <t xml:space="preserve">※
</t>
    </r>
    <r>
      <rPr>
        <sz val="10"/>
        <color theme="1"/>
        <rFont val="ＭＳ ゴシック"/>
        <family val="3"/>
        <charset val="128"/>
      </rPr>
      <t>　　の活用
 　</t>
    </r>
    <r>
      <rPr>
        <sz val="8"/>
        <color theme="1"/>
        <rFont val="ＭＳ ゴシック"/>
        <family val="3"/>
        <charset val="128"/>
      </rPr>
      <t>※学校内外の人材や予算、
　　　時間、情報、物品、会場</t>
    </r>
    <r>
      <rPr>
        <sz val="10"/>
        <color theme="1"/>
        <rFont val="ＭＳ ゴシック"/>
        <family val="3"/>
        <charset val="128"/>
      </rPr>
      <t xml:space="preserve">
</t>
    </r>
    <r>
      <rPr>
        <sz val="8"/>
        <color theme="1"/>
        <rFont val="ＭＳ ゴシック"/>
        <family val="3"/>
        <charset val="128"/>
      </rPr>
      <t>　　　などの資源</t>
    </r>
    <rPh sb="2" eb="4">
      <t>ナイガイ</t>
    </rPh>
    <rPh sb="14" eb="16">
      <t>カツヨウ</t>
    </rPh>
    <rPh sb="20" eb="22">
      <t>ガッコウ</t>
    </rPh>
    <rPh sb="22" eb="23">
      <t>ナイ</t>
    </rPh>
    <rPh sb="23" eb="24">
      <t>ガイ</t>
    </rPh>
    <rPh sb="25" eb="27">
      <t>ジンザイ</t>
    </rPh>
    <rPh sb="28" eb="30">
      <t>ヨサン</t>
    </rPh>
    <rPh sb="35" eb="37">
      <t>ジカン</t>
    </rPh>
    <rPh sb="38" eb="40">
      <t>ジョウホウ</t>
    </rPh>
    <rPh sb="41" eb="43">
      <t>ブッピン</t>
    </rPh>
    <rPh sb="44" eb="46">
      <t>カイジョウ</t>
    </rPh>
    <rPh sb="53" eb="55">
      <t>シゲン</t>
    </rPh>
    <phoneticPr fontId="1"/>
  </si>
  <si>
    <t>低位項目（複数）
（13以下が１項目以上）</t>
    <rPh sb="0" eb="2">
      <t>テイイ</t>
    </rPh>
    <rPh sb="2" eb="4">
      <t>コウモク</t>
    </rPh>
    <rPh sb="5" eb="7">
      <t>フクスウ</t>
    </rPh>
    <rPh sb="12" eb="14">
      <t>イカ</t>
    </rPh>
    <rPh sb="16" eb="18">
      <t>コウモク</t>
    </rPh>
    <rPh sb="18" eb="20">
      <t>イジョウ</t>
    </rPh>
    <phoneticPr fontId="1"/>
  </si>
  <si>
    <t>中高位項目の最高値
（14より上のMAX）</t>
    <rPh sb="0" eb="1">
      <t>ナカ</t>
    </rPh>
    <rPh sb="1" eb="3">
      <t>コウイ</t>
    </rPh>
    <rPh sb="3" eb="5">
      <t>コウモク</t>
    </rPh>
    <rPh sb="6" eb="9">
      <t>サイコウチ</t>
    </rPh>
    <rPh sb="15" eb="16">
      <t>ウエ</t>
    </rPh>
    <phoneticPr fontId="1"/>
  </si>
  <si>
    <t>目標を【見える化】しながら日々の業務に取り組みましょう。</t>
    <rPh sb="0" eb="2">
      <t>モクヒョウ</t>
    </rPh>
    <rPh sb="4" eb="5">
      <t>ミ</t>
    </rPh>
    <rPh sb="7" eb="8">
      <t>カ</t>
    </rPh>
    <rPh sb="13" eb="15">
      <t>ヒビ</t>
    </rPh>
    <rPh sb="16" eb="18">
      <t>ギョウム</t>
    </rPh>
    <rPh sb="19" eb="20">
      <t>ト</t>
    </rPh>
    <rPh sb="21" eb="22">
      <t>ク</t>
    </rPh>
    <phoneticPr fontId="1"/>
  </si>
  <si>
    <t>基本概念の理解</t>
    <rPh sb="0" eb="2">
      <t>キホン</t>
    </rPh>
    <rPh sb="2" eb="4">
      <t>ガイネン</t>
    </rPh>
    <rPh sb="5" eb="7">
      <t>リカイ</t>
    </rPh>
    <phoneticPr fontId="1"/>
  </si>
  <si>
    <t>主体的・対話的で深い学びや教科等横断による資質・能力の育成</t>
    <rPh sb="0" eb="3">
      <t>シュタイテキ</t>
    </rPh>
    <rPh sb="4" eb="7">
      <t>タイワテキ</t>
    </rPh>
    <rPh sb="8" eb="9">
      <t>フカ</t>
    </rPh>
    <rPh sb="10" eb="11">
      <t>マナ</t>
    </rPh>
    <rPh sb="13" eb="16">
      <t>キョウカトウ</t>
    </rPh>
    <rPh sb="16" eb="18">
      <t>オウダン</t>
    </rPh>
    <rPh sb="21" eb="23">
      <t>シシツ</t>
    </rPh>
    <rPh sb="24" eb="26">
      <t>ノウリョク</t>
    </rPh>
    <rPh sb="27" eb="29">
      <t>イクセイ</t>
    </rPh>
    <phoneticPr fontId="1"/>
  </si>
  <si>
    <t>内外リソース活用</t>
    <rPh sb="0" eb="2">
      <t>ナイガイ</t>
    </rPh>
    <rPh sb="6" eb="8">
      <t>カツヨウ</t>
    </rPh>
    <phoneticPr fontId="1"/>
  </si>
  <si>
    <t>学校名入力：</t>
    <rPh sb="0" eb="3">
      <t>ガッコウメイ</t>
    </rPh>
    <rPh sb="3" eb="5">
      <t>ニュウリョク</t>
    </rPh>
    <phoneticPr fontId="1"/>
  </si>
  <si>
    <t>総合評価</t>
    <rPh sb="0" eb="2">
      <t>ソウゴウ</t>
    </rPh>
    <rPh sb="2" eb="4">
      <t>ヒョウカ</t>
    </rPh>
    <phoneticPr fontId="1"/>
  </si>
  <si>
    <t>総合評価生成</t>
    <rPh sb="0" eb="2">
      <t>ソウゴウ</t>
    </rPh>
    <rPh sb="2" eb="4">
      <t>ヒョウカ</t>
    </rPh>
    <rPh sb="4" eb="6">
      <t>セイセイ</t>
    </rPh>
    <phoneticPr fontId="1"/>
  </si>
  <si>
    <t>学校全体としては、カリキュラム・マネジメントに基づき学校が運営されています。チェックによって明らかとなった課題を丁寧に改善しましょう。</t>
    <rPh sb="23" eb="25">
      <t>モトズ</t>
    </rPh>
    <rPh sb="26" eb="28">
      <t>ガッコウ</t>
    </rPh>
    <rPh sb="29" eb="31">
      <t>ウンエイ</t>
    </rPh>
    <rPh sb="46" eb="47">
      <t>アキ</t>
    </rPh>
    <rPh sb="53" eb="55">
      <t>カダイ</t>
    </rPh>
    <rPh sb="56" eb="58">
      <t>テイネイ</t>
    </rPh>
    <rPh sb="59" eb="61">
      <t>カイゼン</t>
    </rPh>
    <phoneticPr fontId="1"/>
  </si>
  <si>
    <t>学校全体としては、カリキュラム・マネジメントへの意識がやや不足しており、現在の取組を見直すことで、より大きな成果を上げられる可能性があります。【ワークショップ型研修】などを実施して学校の現状や目標とする生徒の姿を全職員で共有した上で、具体的な方策を検討しましょう。</t>
    <rPh sb="24" eb="26">
      <t>イシキ</t>
    </rPh>
    <rPh sb="29" eb="31">
      <t>フソク</t>
    </rPh>
    <rPh sb="36" eb="38">
      <t>ゲンザイ</t>
    </rPh>
    <rPh sb="39" eb="41">
      <t>トリクミ</t>
    </rPh>
    <rPh sb="42" eb="44">
      <t>ミナオ</t>
    </rPh>
    <rPh sb="51" eb="52">
      <t>オオ</t>
    </rPh>
    <rPh sb="54" eb="56">
      <t>セイカ</t>
    </rPh>
    <rPh sb="57" eb="58">
      <t>ア</t>
    </rPh>
    <rPh sb="62" eb="65">
      <t>カノウセイ</t>
    </rPh>
    <rPh sb="79" eb="80">
      <t>ガタ</t>
    </rPh>
    <rPh sb="80" eb="82">
      <t>ケンシュウ</t>
    </rPh>
    <rPh sb="86" eb="88">
      <t>ジッシ</t>
    </rPh>
    <rPh sb="90" eb="92">
      <t>ガッコウ</t>
    </rPh>
    <rPh sb="93" eb="95">
      <t>ゲンジョウ</t>
    </rPh>
    <rPh sb="96" eb="98">
      <t>モクヒョウ</t>
    </rPh>
    <rPh sb="101" eb="103">
      <t>セイト</t>
    </rPh>
    <rPh sb="104" eb="105">
      <t>スガタ</t>
    </rPh>
    <rPh sb="106" eb="109">
      <t>ゼンショクイン</t>
    </rPh>
    <rPh sb="110" eb="112">
      <t>キョウユウ</t>
    </rPh>
    <rPh sb="114" eb="115">
      <t>ウエ</t>
    </rPh>
    <rPh sb="117" eb="120">
      <t>グタイテキ</t>
    </rPh>
    <rPh sb="121" eb="123">
      <t>ホウサク</t>
    </rPh>
    <rPh sb="124" eb="126">
      <t>ケントウ</t>
    </rPh>
    <phoneticPr fontId="1"/>
  </si>
  <si>
    <t>学校全体としては、カリキュラム・マネジメントについての理解が進んでおらず、早急な対策が必要です。【ワークショップ型研修】などを実施して学校の現状や目標とする生徒の姿を全職員で共有した上で、具体的な方策を検討しましょう。</t>
    <rPh sb="0" eb="2">
      <t>ガッコウ</t>
    </rPh>
    <rPh sb="2" eb="4">
      <t>ゼンタイ</t>
    </rPh>
    <rPh sb="27" eb="29">
      <t>リカイ</t>
    </rPh>
    <rPh sb="30" eb="31">
      <t>スス</t>
    </rPh>
    <rPh sb="37" eb="39">
      <t>ソウキュウ</t>
    </rPh>
    <rPh sb="40" eb="42">
      <t>タイサク</t>
    </rPh>
    <rPh sb="43" eb="45">
      <t>ヒツヨウ</t>
    </rPh>
    <phoneticPr fontId="1"/>
  </si>
  <si>
    <t>中低位項目の最低値
（14以下のMIN）</t>
    <rPh sb="0" eb="1">
      <t>ナカ</t>
    </rPh>
    <rPh sb="1" eb="2">
      <t>テイ</t>
    </rPh>
    <rPh sb="2" eb="3">
      <t>グライ</t>
    </rPh>
    <rPh sb="3" eb="5">
      <t>コウモク</t>
    </rPh>
    <rPh sb="6" eb="9">
      <t>サイテイチ</t>
    </rPh>
    <rPh sb="13" eb="15">
      <t>イカ</t>
    </rPh>
    <phoneticPr fontId="1"/>
  </si>
  <si>
    <t>質問
項目</t>
    <rPh sb="0" eb="2">
      <t>シツモン</t>
    </rPh>
    <rPh sb="3" eb="5">
      <t>コウモク</t>
    </rPh>
    <phoneticPr fontId="1"/>
  </si>
  <si>
    <t>ＰＤＣＡサイクルを回したマネジメント</t>
    <rPh sb="9" eb="10">
      <t>マワ</t>
    </rPh>
    <phoneticPr fontId="1"/>
  </si>
  <si>
    <t>完成した文言</t>
    <rPh sb="0" eb="2">
      <t>カンセイ</t>
    </rPh>
    <rPh sb="4" eb="6">
      <t>モンゴン</t>
    </rPh>
    <phoneticPr fontId="1"/>
  </si>
  <si>
    <t>カリキュラム・マネジメントの推進</t>
    <rPh sb="14" eb="16">
      <t>スイシン</t>
    </rPh>
    <phoneticPr fontId="1"/>
  </si>
  <si>
    <t>地域の状況について、【ウェビングマップ】を作成したり、【ハイ・ロー・マトリクス】での分析を行うことで</t>
    <rPh sb="0" eb="2">
      <t>チイキ</t>
    </rPh>
    <rPh sb="3" eb="5">
      <t>ジョウキョウ</t>
    </rPh>
    <rPh sb="21" eb="23">
      <t>サクセイ</t>
    </rPh>
    <rPh sb="42" eb="44">
      <t>ブンセキ</t>
    </rPh>
    <rPh sb="45" eb="46">
      <t>オコナ</t>
    </rPh>
    <phoneticPr fontId="1"/>
  </si>
  <si>
    <t>地域での【フィールドワーク】などを実施して得られた情報を基に【ウェビングマップ】を作成したり、【ＳＷＯＴ分析】を行うことで、</t>
    <rPh sb="0" eb="2">
      <t>チイキ</t>
    </rPh>
    <rPh sb="17" eb="19">
      <t>ジッシ</t>
    </rPh>
    <rPh sb="21" eb="22">
      <t>エ</t>
    </rPh>
    <rPh sb="25" eb="27">
      <t>ジョウホウ</t>
    </rPh>
    <rPh sb="28" eb="29">
      <t>モト</t>
    </rPh>
    <rPh sb="41" eb="43">
      <t>サクセイ</t>
    </rPh>
    <rPh sb="52" eb="54">
      <t>ブンセキ</t>
    </rPh>
    <rPh sb="56" eb="57">
      <t>オコナ</t>
    </rPh>
    <phoneticPr fontId="1"/>
  </si>
  <si>
    <t>新潟県立教育センター</t>
    <rPh sb="0" eb="2">
      <t>ニイガタ</t>
    </rPh>
    <rPh sb="2" eb="4">
      <t>ケンリツ</t>
    </rPh>
    <rPh sb="4" eb="6">
      <t>キョウイク</t>
    </rPh>
    <phoneticPr fontId="1"/>
  </si>
  <si>
    <t>【ＮＩＴＳの動画】などの各種資料を活用した校内研修を開催する、当センターの【講座】や【実践力向上研修】を活用する、小中高の連携を意識して【キャリア・パスポート】や【夢ナビカルテ】を活用するなどし、</t>
    <rPh sb="6" eb="8">
      <t>ドウガ</t>
    </rPh>
    <rPh sb="12" eb="14">
      <t>カクシュ</t>
    </rPh>
    <rPh sb="14" eb="16">
      <t>シリョウ</t>
    </rPh>
    <rPh sb="17" eb="19">
      <t>カツヨウ</t>
    </rPh>
    <rPh sb="21" eb="23">
      <t>コウナイ</t>
    </rPh>
    <rPh sb="23" eb="25">
      <t>ケンシュウ</t>
    </rPh>
    <rPh sb="26" eb="28">
      <t>カイサイ</t>
    </rPh>
    <rPh sb="31" eb="32">
      <t>トウ</t>
    </rPh>
    <rPh sb="38" eb="40">
      <t>コウザ</t>
    </rPh>
    <rPh sb="43" eb="46">
      <t>ジッセンリョク</t>
    </rPh>
    <rPh sb="46" eb="48">
      <t>コウジョウ</t>
    </rPh>
    <rPh sb="48" eb="50">
      <t>ケンシュウ</t>
    </rPh>
    <rPh sb="52" eb="54">
      <t>カツヨウ</t>
    </rPh>
    <rPh sb="57" eb="60">
      <t>ショウチュウコウ</t>
    </rPh>
    <rPh sb="61" eb="63">
      <t>レンケイ</t>
    </rPh>
    <rPh sb="64" eb="66">
      <t>イシキ</t>
    </rPh>
    <rPh sb="82" eb="83">
      <t>ユメ</t>
    </rPh>
    <rPh sb="90" eb="92">
      <t>カツヨウ</t>
    </rPh>
    <phoneticPr fontId="1"/>
  </si>
  <si>
    <t>【ＮＩＴＳの動画】などの各種資料を活用した校内研修を開催する、当センターの【講座】や【実践力向上研修】を活用する、【キャリア・パスポート】や【夢ナビカルテ】を活用するなどし、</t>
    <rPh sb="6" eb="8">
      <t>ドウガ</t>
    </rPh>
    <rPh sb="12" eb="14">
      <t>カクシュ</t>
    </rPh>
    <rPh sb="14" eb="16">
      <t>シリョウ</t>
    </rPh>
    <rPh sb="17" eb="19">
      <t>カツヨウ</t>
    </rPh>
    <rPh sb="21" eb="23">
      <t>コウナイ</t>
    </rPh>
    <rPh sb="23" eb="25">
      <t>ケンシュウ</t>
    </rPh>
    <rPh sb="26" eb="28">
      <t>カイサイ</t>
    </rPh>
    <rPh sb="31" eb="32">
      <t>トウ</t>
    </rPh>
    <rPh sb="38" eb="40">
      <t>コウザ</t>
    </rPh>
    <rPh sb="43" eb="46">
      <t>ジッセンリョク</t>
    </rPh>
    <rPh sb="46" eb="48">
      <t>コウジョウ</t>
    </rPh>
    <rPh sb="48" eb="50">
      <t>ケンシュウ</t>
    </rPh>
    <rPh sb="52" eb="54">
      <t>カツヨウ</t>
    </rPh>
    <rPh sb="79" eb="81">
      <t>カツヨウ</t>
    </rPh>
    <phoneticPr fontId="1"/>
  </si>
  <si>
    <t>学習指導要領に関して、【総則の読み合わせ】や【ＮＩＴＳの動画】や当センターの【実践力向上研修】を活用し、自校でテーマを定めた【ワークショップ型校内研修】を開催するなど、</t>
    <rPh sb="32" eb="33">
      <t>トウ</t>
    </rPh>
    <rPh sb="52" eb="54">
      <t>ジコウ</t>
    </rPh>
    <rPh sb="59" eb="60">
      <t>サダ</t>
    </rPh>
    <rPh sb="77" eb="79">
      <t>カイサイ</t>
    </rPh>
    <phoneticPr fontId="1"/>
  </si>
  <si>
    <t>【ウェビングマップ】や【ケース会議】、当センターの【実践力向上研修】などを活用して児童生徒の実態把握と共有化を行い、</t>
    <rPh sb="15" eb="17">
      <t>カイギ</t>
    </rPh>
    <rPh sb="19" eb="20">
      <t>トウ</t>
    </rPh>
    <phoneticPr fontId="1"/>
  </si>
  <si>
    <t>学習指導要領に関して、【総則の読み合わせ】や【ＮＩＴＳの動画】を活用した校内研修を開催する、当センターの【実践力向上研修】を活用するなど、</t>
    <rPh sb="0" eb="2">
      <t>ガクシュウ</t>
    </rPh>
    <rPh sb="2" eb="4">
      <t>シドウ</t>
    </rPh>
    <rPh sb="4" eb="6">
      <t>ヨウリョウ</t>
    </rPh>
    <rPh sb="7" eb="8">
      <t>カン</t>
    </rPh>
    <rPh sb="12" eb="14">
      <t>ソウソク</t>
    </rPh>
    <rPh sb="15" eb="16">
      <t>ヨ</t>
    </rPh>
    <rPh sb="17" eb="18">
      <t>ア</t>
    </rPh>
    <rPh sb="28" eb="30">
      <t>ドウガ</t>
    </rPh>
    <rPh sb="32" eb="34">
      <t>カツヨウ</t>
    </rPh>
    <rPh sb="36" eb="38">
      <t>コウナイ</t>
    </rPh>
    <rPh sb="38" eb="40">
      <t>ケンシュウ</t>
    </rPh>
    <rPh sb="41" eb="43">
      <t>カイサイ</t>
    </rPh>
    <rPh sb="46" eb="47">
      <t>トウ</t>
    </rPh>
    <rPh sb="53" eb="56">
      <t>ジッセンリョク</t>
    </rPh>
    <rPh sb="56" eb="58">
      <t>コウジョウ</t>
    </rPh>
    <rPh sb="58" eb="60">
      <t>ケンシュウ</t>
    </rPh>
    <rPh sb="62" eb="64">
      <t>カツヨウ</t>
    </rPh>
    <phoneticPr fontId="1"/>
  </si>
  <si>
    <t>【ウェビングマップ】や【会議での情報共有】、当センターの【実践力向上研修】などを活用して児童生徒の実態把握と共有化を行い、</t>
    <rPh sb="12" eb="14">
      <t>カイギ</t>
    </rPh>
    <rPh sb="16" eb="18">
      <t>ジョウホウ</t>
    </rPh>
    <rPh sb="18" eb="20">
      <t>キョウユウ</t>
    </rPh>
    <rPh sb="22" eb="23">
      <t>トウ</t>
    </rPh>
    <rPh sb="29" eb="32">
      <t>ジッセンリョク</t>
    </rPh>
    <rPh sb="32" eb="34">
      <t>コウジョウ</t>
    </rPh>
    <rPh sb="34" eb="36">
      <t>ケンシュウ</t>
    </rPh>
    <rPh sb="40" eb="42">
      <t>カツヨウ</t>
    </rPh>
    <rPh sb="44" eb="46">
      <t>ジドウ</t>
    </rPh>
    <rPh sb="46" eb="48">
      <t>セイト</t>
    </rPh>
    <rPh sb="49" eb="51">
      <t>ジッタイ</t>
    </rPh>
    <rPh sb="51" eb="53">
      <t>ハアク</t>
    </rPh>
    <rPh sb="54" eb="57">
      <t>キョウユウカ</t>
    </rPh>
    <rPh sb="58" eb="59">
      <t>オコナ</t>
    </rPh>
    <phoneticPr fontId="1"/>
  </si>
  <si>
    <t>授業の【ちょっと見】、【高志小方式】での効率的な振り返りを行う、当センターの【実践力向上研修】を活用するなどして、</t>
    <rPh sb="0" eb="2">
      <t>ジュギョウ</t>
    </rPh>
    <rPh sb="8" eb="9">
      <t>ミ</t>
    </rPh>
    <rPh sb="12" eb="14">
      <t>タカシ</t>
    </rPh>
    <rPh sb="14" eb="15">
      <t>ショウ</t>
    </rPh>
    <rPh sb="15" eb="17">
      <t>ホウシキ</t>
    </rPh>
    <rPh sb="20" eb="23">
      <t>コウリツテキ</t>
    </rPh>
    <rPh sb="24" eb="25">
      <t>フ</t>
    </rPh>
    <rPh sb="26" eb="27">
      <t>カエ</t>
    </rPh>
    <rPh sb="29" eb="30">
      <t>オコナ</t>
    </rPh>
    <rPh sb="32" eb="33">
      <t>トウ</t>
    </rPh>
    <rPh sb="39" eb="42">
      <t>ジッセンリョク</t>
    </rPh>
    <rPh sb="42" eb="44">
      <t>コウジョウ</t>
    </rPh>
    <rPh sb="44" eb="46">
      <t>ケンシュウ</t>
    </rPh>
    <rPh sb="48" eb="50">
      <t>カツヨウ</t>
    </rPh>
    <phoneticPr fontId="1"/>
  </si>
  <si>
    <t>授業の【ちょっと見】や【拡大指導案】、【高志小方式】など、様々な手法を活用して自校の【授業検討会のシステム化】を行い、【ＫＰＴ法】の手法を用いて、</t>
    <rPh sb="0" eb="2">
      <t>ジュギョウ</t>
    </rPh>
    <rPh sb="8" eb="9">
      <t>ミ</t>
    </rPh>
    <rPh sb="20" eb="22">
      <t>タカシ</t>
    </rPh>
    <rPh sb="22" eb="23">
      <t>ショウ</t>
    </rPh>
    <rPh sb="23" eb="25">
      <t>ホウシキ</t>
    </rPh>
    <rPh sb="29" eb="31">
      <t>サマザマ</t>
    </rPh>
    <rPh sb="32" eb="34">
      <t>シュホウ</t>
    </rPh>
    <rPh sb="35" eb="37">
      <t>カツヨウ</t>
    </rPh>
    <rPh sb="39" eb="41">
      <t>ジコウ</t>
    </rPh>
    <rPh sb="43" eb="45">
      <t>ジュギョウ</t>
    </rPh>
    <rPh sb="45" eb="48">
      <t>ケントウカイ</t>
    </rPh>
    <rPh sb="53" eb="54">
      <t>カ</t>
    </rPh>
    <rPh sb="56" eb="57">
      <t>オコナ</t>
    </rPh>
    <rPh sb="63" eb="64">
      <t>ホウ</t>
    </rPh>
    <rPh sb="66" eb="68">
      <t>シュホウ</t>
    </rPh>
    <rPh sb="69" eb="70">
      <t>モチ</t>
    </rPh>
    <phoneticPr fontId="1"/>
  </si>
  <si>
    <t>【ワールドカフェ】を行い育成すべき児童生徒の資質・能力について明確化する、教科や総合的な探究（学習）の時間の【拡大年間指導計画】を活用した【ワークショップ型校内研修】を行う、【単元配列表】を作成することなどをとおして、</t>
    <rPh sb="10" eb="11">
      <t>オコナ</t>
    </rPh>
    <rPh sb="12" eb="14">
      <t>イクセイ</t>
    </rPh>
    <rPh sb="22" eb="24">
      <t>シシツ</t>
    </rPh>
    <rPh sb="25" eb="27">
      <t>ノウリョク</t>
    </rPh>
    <rPh sb="31" eb="34">
      <t>メイカクカ</t>
    </rPh>
    <rPh sb="37" eb="39">
      <t>キョウカ</t>
    </rPh>
    <rPh sb="40" eb="43">
      <t>ソウゴウテキ</t>
    </rPh>
    <rPh sb="44" eb="46">
      <t>タンキュウ</t>
    </rPh>
    <rPh sb="47" eb="49">
      <t>ガクシュウ</t>
    </rPh>
    <rPh sb="51" eb="53">
      <t>ジカン</t>
    </rPh>
    <rPh sb="55" eb="57">
      <t>カクダイ</t>
    </rPh>
    <rPh sb="57" eb="59">
      <t>ネンカン</t>
    </rPh>
    <rPh sb="59" eb="61">
      <t>シドウ</t>
    </rPh>
    <rPh sb="61" eb="63">
      <t>ケイカク</t>
    </rPh>
    <rPh sb="65" eb="67">
      <t>カツヨウ</t>
    </rPh>
    <rPh sb="77" eb="78">
      <t>ガタ</t>
    </rPh>
    <rPh sb="78" eb="80">
      <t>コウナイ</t>
    </rPh>
    <rPh sb="80" eb="82">
      <t>ケンシュウ</t>
    </rPh>
    <rPh sb="84" eb="85">
      <t>オコナ</t>
    </rPh>
    <rPh sb="88" eb="90">
      <t>タンゲン</t>
    </rPh>
    <rPh sb="90" eb="93">
      <t>ハイレツヒョウ</t>
    </rPh>
    <rPh sb="95" eb="97">
      <t>サクセイ</t>
    </rPh>
    <phoneticPr fontId="1"/>
  </si>
  <si>
    <t>自校の目指す児童生徒像を意識した授業を実現しましょう。</t>
    <rPh sb="0" eb="2">
      <t>ジコウ</t>
    </rPh>
    <rPh sb="3" eb="5">
      <t>メザ</t>
    </rPh>
    <rPh sb="6" eb="8">
      <t>ジドウ</t>
    </rPh>
    <rPh sb="8" eb="10">
      <t>セイト</t>
    </rPh>
    <rPh sb="10" eb="11">
      <t>ゾウ</t>
    </rPh>
    <rPh sb="12" eb="14">
      <t>イシキ</t>
    </rPh>
    <rPh sb="16" eb="18">
      <t>ジュギョウ</t>
    </rPh>
    <rPh sb="19" eb="21">
      <t>ジツゲン</t>
    </rPh>
    <phoneticPr fontId="1"/>
  </si>
  <si>
    <t>【ワールドカフェ】を行い育成すべき児童生徒の資質・能力について明確化する、教科や総合的な探究（学習）の時間の【拡大年間指導計画】や【マンダラート】、【単元配列表】を活用した【ワークショップ型校内研修】を行うことをとおして、</t>
    <rPh sb="37" eb="39">
      <t>キョウカ</t>
    </rPh>
    <rPh sb="40" eb="43">
      <t>ソウゴウテキ</t>
    </rPh>
    <rPh sb="44" eb="46">
      <t>タンキュウ</t>
    </rPh>
    <rPh sb="47" eb="49">
      <t>ガクシュウ</t>
    </rPh>
    <rPh sb="51" eb="53">
      <t>ジカン</t>
    </rPh>
    <rPh sb="55" eb="57">
      <t>カクダイ</t>
    </rPh>
    <rPh sb="57" eb="59">
      <t>ネンカン</t>
    </rPh>
    <rPh sb="59" eb="61">
      <t>シドウ</t>
    </rPh>
    <rPh sb="61" eb="63">
      <t>ケイカク</t>
    </rPh>
    <rPh sb="75" eb="77">
      <t>タンゲン</t>
    </rPh>
    <rPh sb="77" eb="80">
      <t>ハイレツヒョウ</t>
    </rPh>
    <rPh sb="82" eb="84">
      <t>カツヨウ</t>
    </rPh>
    <rPh sb="94" eb="95">
      <t>ガタ</t>
    </rPh>
    <rPh sb="95" eb="97">
      <t>コウナイ</t>
    </rPh>
    <rPh sb="97" eb="99">
      <t>ケンシュウ</t>
    </rPh>
    <rPh sb="101" eb="102">
      <t>オコナ</t>
    </rPh>
    <phoneticPr fontId="1"/>
  </si>
  <si>
    <t>【単元配列表】を作成する、当センターの【実践力向上研修】を活用する、授業の【ちょっと見】を行う、【キャリア・パスポート】や【夢ナビカルテ】を活用するなどし、</t>
    <rPh sb="1" eb="3">
      <t>タンゲン</t>
    </rPh>
    <rPh sb="3" eb="6">
      <t>ハイレツヒョウ</t>
    </rPh>
    <rPh sb="8" eb="10">
      <t>サクセイ</t>
    </rPh>
    <rPh sb="13" eb="14">
      <t>トウ</t>
    </rPh>
    <rPh sb="20" eb="23">
      <t>ジッセンリョク</t>
    </rPh>
    <rPh sb="23" eb="25">
      <t>コウジョウ</t>
    </rPh>
    <rPh sb="25" eb="27">
      <t>ケンシュウ</t>
    </rPh>
    <rPh sb="29" eb="31">
      <t>カツヨウ</t>
    </rPh>
    <rPh sb="34" eb="36">
      <t>ジュギョウ</t>
    </rPh>
    <rPh sb="42" eb="43">
      <t>ミ</t>
    </rPh>
    <rPh sb="45" eb="46">
      <t>オコナ</t>
    </rPh>
    <phoneticPr fontId="1"/>
  </si>
  <si>
    <t>【単元配列表】を用いた教科等横断をテーマとする校内研修や、授業の【ちょっと見】、【拡大指導案】を用いた授業検討会、取組の成果を【見える化】するなどし、</t>
    <rPh sb="1" eb="3">
      <t>タンゲン</t>
    </rPh>
    <rPh sb="3" eb="6">
      <t>ハイレツヒョウ</t>
    </rPh>
    <rPh sb="8" eb="9">
      <t>モチ</t>
    </rPh>
    <rPh sb="11" eb="14">
      <t>キョウカトウ</t>
    </rPh>
    <rPh sb="14" eb="16">
      <t>オウダン</t>
    </rPh>
    <rPh sb="23" eb="25">
      <t>コウナイ</t>
    </rPh>
    <rPh sb="25" eb="27">
      <t>ケンシュウ</t>
    </rPh>
    <rPh sb="29" eb="31">
      <t>ジュギョウ</t>
    </rPh>
    <rPh sb="37" eb="38">
      <t>ミ</t>
    </rPh>
    <rPh sb="41" eb="43">
      <t>カクダイ</t>
    </rPh>
    <rPh sb="43" eb="46">
      <t>シドウアン</t>
    </rPh>
    <rPh sb="48" eb="49">
      <t>モチ</t>
    </rPh>
    <rPh sb="51" eb="53">
      <t>ジュギョウ</t>
    </rPh>
    <rPh sb="53" eb="55">
      <t>ケントウ</t>
    </rPh>
    <rPh sb="55" eb="56">
      <t>カイ</t>
    </rPh>
    <rPh sb="57" eb="59">
      <t>トリクミ</t>
    </rPh>
    <rPh sb="64" eb="65">
      <t>ミ</t>
    </rPh>
    <rPh sb="67" eb="68">
      <t>カ</t>
    </rPh>
    <phoneticPr fontId="1"/>
  </si>
  <si>
    <t>【拡大年間指導計画】を【見える化】する、【単元配列表】を作成する、当センターの【実践力向上研修】を活用する、授業の【ちょっと見】を行うなど、</t>
    <rPh sb="1" eb="3">
      <t>カクダイ</t>
    </rPh>
    <rPh sb="3" eb="5">
      <t>ネンカン</t>
    </rPh>
    <rPh sb="5" eb="7">
      <t>シドウ</t>
    </rPh>
    <rPh sb="7" eb="9">
      <t>ケイカク</t>
    </rPh>
    <rPh sb="12" eb="13">
      <t>ミ</t>
    </rPh>
    <rPh sb="15" eb="16">
      <t>カ</t>
    </rPh>
    <rPh sb="21" eb="23">
      <t>タンゲン</t>
    </rPh>
    <rPh sb="23" eb="26">
      <t>ハイレツヒョウ</t>
    </rPh>
    <rPh sb="28" eb="30">
      <t>サクセイ</t>
    </rPh>
    <rPh sb="33" eb="34">
      <t>トウ</t>
    </rPh>
    <rPh sb="40" eb="43">
      <t>ジッセンリョク</t>
    </rPh>
    <rPh sb="43" eb="45">
      <t>コウジョウ</t>
    </rPh>
    <rPh sb="45" eb="47">
      <t>ケンシュウ</t>
    </rPh>
    <rPh sb="49" eb="51">
      <t>カツヨウ</t>
    </rPh>
    <rPh sb="54" eb="56">
      <t>ジュギョウ</t>
    </rPh>
    <rPh sb="62" eb="63">
      <t>ミ</t>
    </rPh>
    <rPh sb="65" eb="66">
      <t>オコナ</t>
    </rPh>
    <phoneticPr fontId="1"/>
  </si>
  <si>
    <t>学習内容と社会とのつながりを踏まえた授業を実現しましょう。</t>
    <rPh sb="0" eb="2">
      <t>ガクシュウ</t>
    </rPh>
    <rPh sb="2" eb="4">
      <t>ナイヨウ</t>
    </rPh>
    <rPh sb="5" eb="7">
      <t>シャカイ</t>
    </rPh>
    <rPh sb="14" eb="15">
      <t>フ</t>
    </rPh>
    <rPh sb="18" eb="20">
      <t>ジュギョウ</t>
    </rPh>
    <rPh sb="21" eb="23">
      <t>ジツゲン</t>
    </rPh>
    <phoneticPr fontId="1"/>
  </si>
  <si>
    <t>学習内容と社会とのつながりを踏まえた授業を実現しましょう。</t>
    <rPh sb="5" eb="7">
      <t>シャカイ</t>
    </rPh>
    <phoneticPr fontId="1"/>
  </si>
  <si>
    <t>総合的な探究（学習）の時間を中核に据えた【単元配列表】を活用して教科等と社会とのつながりを【見える化】する、【フィールドワーク】の成果を取り入れた授業実践を行うなどし、</t>
    <rPh sb="0" eb="3">
      <t>ソウゴウテキ</t>
    </rPh>
    <rPh sb="4" eb="6">
      <t>タンキュウ</t>
    </rPh>
    <rPh sb="11" eb="13">
      <t>ジカン</t>
    </rPh>
    <rPh sb="14" eb="16">
      <t>チュウカク</t>
    </rPh>
    <rPh sb="17" eb="18">
      <t>ス</t>
    </rPh>
    <rPh sb="21" eb="23">
      <t>タンゲン</t>
    </rPh>
    <rPh sb="23" eb="26">
      <t>ハイレツヒョウ</t>
    </rPh>
    <rPh sb="28" eb="30">
      <t>カツヨウ</t>
    </rPh>
    <rPh sb="32" eb="35">
      <t>キョウカトウ</t>
    </rPh>
    <rPh sb="36" eb="38">
      <t>シャカイ</t>
    </rPh>
    <rPh sb="46" eb="47">
      <t>ミ</t>
    </rPh>
    <rPh sb="49" eb="50">
      <t>カ</t>
    </rPh>
    <rPh sb="65" eb="67">
      <t>セイカ</t>
    </rPh>
    <rPh sb="68" eb="69">
      <t>ト</t>
    </rPh>
    <rPh sb="70" eb="71">
      <t>イ</t>
    </rPh>
    <rPh sb="73" eb="75">
      <t>ジュギョウ</t>
    </rPh>
    <rPh sb="75" eb="77">
      <t>ジッセン</t>
    </rPh>
    <rPh sb="78" eb="79">
      <t>オコナ</t>
    </rPh>
    <phoneticPr fontId="1"/>
  </si>
  <si>
    <t>【直後改善プラン】や【ホワイトボードでの振り返り】、【ＫＰＴ法】を用いた効率的かつ効果的な振り返りを行い、</t>
    <rPh sb="1" eb="3">
      <t>チョクゴ</t>
    </rPh>
    <rPh sb="3" eb="5">
      <t>カイゼン</t>
    </rPh>
    <rPh sb="33" eb="34">
      <t>モチ</t>
    </rPh>
    <rPh sb="36" eb="39">
      <t>コウリツテキ</t>
    </rPh>
    <rPh sb="41" eb="44">
      <t>コウカテキ</t>
    </rPh>
    <rPh sb="45" eb="46">
      <t>フ</t>
    </rPh>
    <rPh sb="47" eb="48">
      <t>カエ</t>
    </rPh>
    <rPh sb="50" eb="51">
      <t>オコナ</t>
    </rPh>
    <phoneticPr fontId="1"/>
  </si>
  <si>
    <t>【直後改善プラン】、【ホワイトボードでの振り返り】を基に次年度の要項を作成する、ミーティングでは【ゴールイメージ】を明確にする、【ＫＰＴ法】を用いた振り返りを行うなどの手法を用いて</t>
    <rPh sb="20" eb="21">
      <t>フ</t>
    </rPh>
    <rPh sb="22" eb="23">
      <t>カエ</t>
    </rPh>
    <phoneticPr fontId="1"/>
  </si>
  <si>
    <t>【直後改善プラン後の次年度の要項作成】を行う、ミーティングでは【ゴールイメージ】を明確にする、【ＫＰＴ法】を用いた振り返りを行うなどの手法を用いて</t>
    <rPh sb="1" eb="3">
      <t>チョクゴ</t>
    </rPh>
    <rPh sb="3" eb="5">
      <t>カイゼン</t>
    </rPh>
    <rPh sb="8" eb="9">
      <t>ゴ</t>
    </rPh>
    <rPh sb="20" eb="21">
      <t>オコナ</t>
    </rPh>
    <phoneticPr fontId="1"/>
  </si>
  <si>
    <t>【小さなＰＤＣＡサイクル】を回しながら随時【中間見直し】を実施し【ＫＰＴ法】を用いて評価項目を見直す、【12月決算の教育課程編成】を行うなどし、</t>
    <rPh sb="29" eb="31">
      <t>ジッシ</t>
    </rPh>
    <rPh sb="36" eb="37">
      <t>ホウ</t>
    </rPh>
    <rPh sb="39" eb="40">
      <t>モチ</t>
    </rPh>
    <rPh sb="42" eb="44">
      <t>ヒョウカ</t>
    </rPh>
    <rPh sb="44" eb="46">
      <t>コウモク</t>
    </rPh>
    <rPh sb="47" eb="49">
      <t>ミナオ</t>
    </rPh>
    <rPh sb="66" eb="67">
      <t>オコナ</t>
    </rPh>
    <phoneticPr fontId="1"/>
  </si>
  <si>
    <t>人材や予算、時間、情報といった人的又は物的な資源を、教育の内容と効果的に組み合わせていくことが重要です。</t>
    <rPh sb="0" eb="2">
      <t>ジンザイ</t>
    </rPh>
    <rPh sb="3" eb="5">
      <t>ヨサン</t>
    </rPh>
    <rPh sb="6" eb="8">
      <t>ジカン</t>
    </rPh>
    <rPh sb="9" eb="11">
      <t>ジョウホウ</t>
    </rPh>
    <rPh sb="15" eb="17">
      <t>ジンテキ</t>
    </rPh>
    <rPh sb="17" eb="18">
      <t>マタ</t>
    </rPh>
    <rPh sb="19" eb="21">
      <t>ブッテキ</t>
    </rPh>
    <rPh sb="22" eb="24">
      <t>シゲン</t>
    </rPh>
    <rPh sb="26" eb="28">
      <t>キョウイク</t>
    </rPh>
    <rPh sb="29" eb="31">
      <t>ナイヨウ</t>
    </rPh>
    <rPh sb="32" eb="35">
      <t>コウカテキ</t>
    </rPh>
    <rPh sb="36" eb="37">
      <t>ク</t>
    </rPh>
    <rPh sb="38" eb="39">
      <t>ア</t>
    </rPh>
    <rPh sb="47" eb="49">
      <t>ジュウヨウ</t>
    </rPh>
    <phoneticPr fontId="1"/>
  </si>
  <si>
    <t>校内及び校外のリソースについて、【ウェビングマップ】や【ＳＷＯＴ分析】、【マンダラート】を活用することで利用可能なリソースを洗い出し、教育目標や指導計画と照らし合わせながら</t>
    <rPh sb="0" eb="2">
      <t>コウナイ</t>
    </rPh>
    <rPh sb="2" eb="3">
      <t>オヨ</t>
    </rPh>
    <rPh sb="4" eb="6">
      <t>コウガイ</t>
    </rPh>
    <rPh sb="32" eb="34">
      <t>ブンセキ</t>
    </rPh>
    <rPh sb="45" eb="47">
      <t>カツヨウ</t>
    </rPh>
    <rPh sb="52" eb="54">
      <t>リヨウ</t>
    </rPh>
    <rPh sb="54" eb="56">
      <t>カノウ</t>
    </rPh>
    <rPh sb="62" eb="63">
      <t>アラ</t>
    </rPh>
    <rPh sb="64" eb="65">
      <t>ダ</t>
    </rPh>
    <rPh sb="67" eb="69">
      <t>キョウイク</t>
    </rPh>
    <rPh sb="69" eb="71">
      <t>モクヒョウ</t>
    </rPh>
    <rPh sb="72" eb="74">
      <t>シドウ</t>
    </rPh>
    <rPh sb="74" eb="76">
      <t>ケイカク</t>
    </rPh>
    <rPh sb="77" eb="78">
      <t>テ</t>
    </rPh>
    <rPh sb="80" eb="81">
      <t>ア</t>
    </rPh>
    <phoneticPr fontId="1"/>
  </si>
  <si>
    <t>校内及び校外のリソースについて、【ウェビングマップ】や【ＳＷＯＴ分析】を活用することで利用可能なリソースを洗い出し、</t>
    <rPh sb="0" eb="2">
      <t>コウナイ</t>
    </rPh>
    <rPh sb="2" eb="3">
      <t>オヨ</t>
    </rPh>
    <rPh sb="4" eb="6">
      <t>コウガイ</t>
    </rPh>
    <rPh sb="32" eb="34">
      <t>ブンセキ</t>
    </rPh>
    <rPh sb="36" eb="38">
      <t>カツヨウ</t>
    </rPh>
    <rPh sb="43" eb="45">
      <t>リヨウ</t>
    </rPh>
    <rPh sb="45" eb="47">
      <t>カノウ</t>
    </rPh>
    <rPh sb="53" eb="54">
      <t>アラ</t>
    </rPh>
    <rPh sb="55" eb="56">
      <t>ダ</t>
    </rPh>
    <phoneticPr fontId="1"/>
  </si>
  <si>
    <t>【校外の研修や研究会】に参加し【研修成果共有スペース】で共有する、つながりをもった人や組織に、他の業務での協力を求める、県立教育センターの【実践力向上研修】を活用するなど、</t>
    <rPh sb="1" eb="3">
      <t>コウガイ</t>
    </rPh>
    <rPh sb="4" eb="6">
      <t>ケンシュウ</t>
    </rPh>
    <rPh sb="7" eb="10">
      <t>ケンキュウカイ</t>
    </rPh>
    <rPh sb="12" eb="14">
      <t>サンカ</t>
    </rPh>
    <rPh sb="16" eb="20">
      <t>ケンシュウセイカ</t>
    </rPh>
    <rPh sb="20" eb="22">
      <t>キョウユウ</t>
    </rPh>
    <rPh sb="28" eb="30">
      <t>キョウユウ</t>
    </rPh>
    <rPh sb="41" eb="42">
      <t>ヒト</t>
    </rPh>
    <rPh sb="43" eb="45">
      <t>ソシキ</t>
    </rPh>
    <rPh sb="47" eb="48">
      <t>タ</t>
    </rPh>
    <rPh sb="49" eb="51">
      <t>ギョウム</t>
    </rPh>
    <rPh sb="53" eb="55">
      <t>キョウリョク</t>
    </rPh>
    <rPh sb="56" eb="57">
      <t>モト</t>
    </rPh>
    <rPh sb="60" eb="62">
      <t>ケンリツ</t>
    </rPh>
    <rPh sb="62" eb="64">
      <t>キョウイク</t>
    </rPh>
    <rPh sb="70" eb="77">
      <t>ジッセンリョクコウジョウケンシュウ</t>
    </rPh>
    <rPh sb="79" eb="81">
      <t>カツヨウ</t>
    </rPh>
    <phoneticPr fontId="1"/>
  </si>
  <si>
    <t>【校外の研修や研究会】に参加し、その成果を【研修成果１分間スピーチ】や【研修成果共有スペース】で共有する、つながりをもった人や組織に他の業務での協力を求める、【フィールドワーク型の研修】を企画するなど、</t>
    <rPh sb="1" eb="3">
      <t>コウガイ</t>
    </rPh>
    <rPh sb="4" eb="6">
      <t>ケンシュウ</t>
    </rPh>
    <rPh sb="7" eb="10">
      <t>ケンキュウカイ</t>
    </rPh>
    <rPh sb="12" eb="14">
      <t>サンカ</t>
    </rPh>
    <rPh sb="18" eb="20">
      <t>セイカ</t>
    </rPh>
    <rPh sb="22" eb="26">
      <t>ケンシュウセイカ</t>
    </rPh>
    <rPh sb="27" eb="29">
      <t>フンカン</t>
    </rPh>
    <rPh sb="36" eb="40">
      <t>ケンシュウセイカ</t>
    </rPh>
    <rPh sb="40" eb="42">
      <t>キョウユウ</t>
    </rPh>
    <rPh sb="48" eb="50">
      <t>キョウユウ</t>
    </rPh>
    <rPh sb="61" eb="62">
      <t>ヒト</t>
    </rPh>
    <rPh sb="63" eb="65">
      <t>ソシキ</t>
    </rPh>
    <rPh sb="66" eb="67">
      <t>タ</t>
    </rPh>
    <rPh sb="68" eb="70">
      <t>ギョウム</t>
    </rPh>
    <rPh sb="72" eb="74">
      <t>キョウリョク</t>
    </rPh>
    <rPh sb="75" eb="76">
      <t>モト</t>
    </rPh>
    <rPh sb="88" eb="89">
      <t>ガタ</t>
    </rPh>
    <rPh sb="90" eb="92">
      <t>ケンシュウ</t>
    </rPh>
    <rPh sb="94" eb="96">
      <t>キカク</t>
    </rPh>
    <phoneticPr fontId="1"/>
  </si>
  <si>
    <t>校外組織に活用できるリソースがないか【問い合わせる】、つながりを持った人や組織に他の業務での協力を求める、【地域連携協議会等でグランドデザインを見直す】など、</t>
    <rPh sb="0" eb="2">
      <t>コウガイ</t>
    </rPh>
    <rPh sb="2" eb="4">
      <t>ソシキ</t>
    </rPh>
    <rPh sb="5" eb="7">
      <t>カツヨウ</t>
    </rPh>
    <rPh sb="19" eb="20">
      <t>ト</t>
    </rPh>
    <rPh sb="21" eb="22">
      <t>ア</t>
    </rPh>
    <rPh sb="54" eb="56">
      <t>チイキ</t>
    </rPh>
    <rPh sb="56" eb="58">
      <t>レンケイ</t>
    </rPh>
    <rPh sb="58" eb="61">
      <t>キョウギカイ</t>
    </rPh>
    <rPh sb="61" eb="62">
      <t>トウ</t>
    </rPh>
    <rPh sb="72" eb="74">
      <t>ミナオ</t>
    </rPh>
    <phoneticPr fontId="1"/>
  </si>
  <si>
    <t>校外組織に活用できるリソースがないか【問い合わせる】、【校外の研修や研究会】に参加して自校の取組を発表する、つながりを持った人や組織に他の業務での協力を求める、【地域連携協議会等でグランドデザインを見直す】など、</t>
    <rPh sb="43" eb="45">
      <t>ジコウ</t>
    </rPh>
    <rPh sb="46" eb="48">
      <t>トリクミ</t>
    </rPh>
    <rPh sb="49" eb="51">
      <t>ハッピョウ</t>
    </rPh>
    <phoneticPr fontId="1"/>
  </si>
  <si>
    <t>組織的・計画的な教育の質的向上を図るためには、カリキュラム・マネジメントを推進する必要があります。</t>
    <rPh sb="0" eb="3">
      <t>ソシキテキ</t>
    </rPh>
    <rPh sb="4" eb="7">
      <t>ケイカクテキ</t>
    </rPh>
    <rPh sb="8" eb="10">
      <t>キョウイク</t>
    </rPh>
    <rPh sb="11" eb="13">
      <t>シツテキ</t>
    </rPh>
    <rPh sb="13" eb="15">
      <t>コウジョウ</t>
    </rPh>
    <rPh sb="16" eb="17">
      <t>ハカ</t>
    </rPh>
    <rPh sb="37" eb="39">
      <t>スイシン</t>
    </rPh>
    <rPh sb="41" eb="43">
      <t>ヒツヨウ</t>
    </rPh>
    <phoneticPr fontId="1"/>
  </si>
  <si>
    <t>【カリキュラム・マネジメントのレベル】を意識し「自分事」としてカリキュラム・マネジメントを行う、【小さなＰＤＣＡサイクル】を回す、【カリマネ拡大シート】や【ＫＰＴ法】を活用するなどし、</t>
    <rPh sb="20" eb="22">
      <t>イシキ</t>
    </rPh>
    <rPh sb="24" eb="27">
      <t>ジブンゴト</t>
    </rPh>
    <rPh sb="45" eb="46">
      <t>オコナ</t>
    </rPh>
    <rPh sb="49" eb="50">
      <t>チイ</t>
    </rPh>
    <rPh sb="62" eb="63">
      <t>マワ</t>
    </rPh>
    <rPh sb="70" eb="71">
      <t>ヒロム</t>
    </rPh>
    <rPh sb="71" eb="72">
      <t>ダイ</t>
    </rPh>
    <rPh sb="81" eb="82">
      <t>ホウ</t>
    </rPh>
    <rPh sb="84" eb="86">
      <t>カツヨウ</t>
    </rPh>
    <phoneticPr fontId="1"/>
  </si>
  <si>
    <t>教育目標を【見える化】し職員と児童生徒に浸透させる、【カリキュラム・マネジメントのレベル】を意識し「自分事」として捉える、【小さなＰＤＣＡサイクル】を回す、【カリマネ拡大シート】を作成するなどし、</t>
    <rPh sb="0" eb="2">
      <t>キョウイク</t>
    </rPh>
    <rPh sb="2" eb="4">
      <t>モクヒョウ</t>
    </rPh>
    <rPh sb="6" eb="7">
      <t>ミ</t>
    </rPh>
    <rPh sb="9" eb="10">
      <t>カ</t>
    </rPh>
    <rPh sb="12" eb="14">
      <t>ショクイン</t>
    </rPh>
    <rPh sb="15" eb="17">
      <t>ジドウ</t>
    </rPh>
    <rPh sb="17" eb="19">
      <t>セイト</t>
    </rPh>
    <rPh sb="20" eb="22">
      <t>シントウ</t>
    </rPh>
    <rPh sb="46" eb="48">
      <t>イシキ</t>
    </rPh>
    <rPh sb="50" eb="53">
      <t>ジブンゴト</t>
    </rPh>
    <rPh sb="57" eb="58">
      <t>トラ</t>
    </rPh>
    <rPh sb="62" eb="63">
      <t>チイ</t>
    </rPh>
    <rPh sb="75" eb="76">
      <t>マワ</t>
    </rPh>
    <rPh sb="83" eb="84">
      <t>ヒロム</t>
    </rPh>
    <rPh sb="84" eb="85">
      <t>ダイ</t>
    </rPh>
    <rPh sb="90" eb="92">
      <t>サクセイ</t>
    </rPh>
    <phoneticPr fontId="1"/>
  </si>
  <si>
    <t>グランドデザインを【見える化】しビジョンを共有する、【ＳＷＯＴ分析】で自校の特徴を洗い出す、【ワールドカフェ】で職員全体が目指すべき方向を確認するなどし、</t>
    <rPh sb="10" eb="11">
      <t>ミ</t>
    </rPh>
    <rPh sb="13" eb="14">
      <t>カ</t>
    </rPh>
    <rPh sb="21" eb="23">
      <t>キョウユウ</t>
    </rPh>
    <rPh sb="31" eb="33">
      <t>ブンセキ</t>
    </rPh>
    <rPh sb="35" eb="37">
      <t>ジコウ</t>
    </rPh>
    <rPh sb="38" eb="40">
      <t>トクチョウ</t>
    </rPh>
    <rPh sb="41" eb="42">
      <t>アラ</t>
    </rPh>
    <rPh sb="43" eb="44">
      <t>ダ</t>
    </rPh>
    <phoneticPr fontId="1"/>
  </si>
  <si>
    <t>「自分事」として学校の運営に参画しましょう。</t>
    <rPh sb="1" eb="4">
      <t>ジブンゴト</t>
    </rPh>
    <rPh sb="8" eb="10">
      <t>ガッコウ</t>
    </rPh>
    <rPh sb="11" eb="13">
      <t>ウンエイ</t>
    </rPh>
    <rPh sb="14" eb="16">
      <t>サンカク</t>
    </rPh>
    <phoneticPr fontId="1"/>
  </si>
  <si>
    <t>グランドデザインを【見える化】しビジョンを共有する、【ＳＷＯＴ分析】で自校の特徴を洗い出す、【ワールドカフェ】で職員全体が目指すべき方向を確認する、【ウェビングマップ】で職員の強みを結びつけるなどし、</t>
    <rPh sb="31" eb="33">
      <t>ブンセキ</t>
    </rPh>
    <rPh sb="35" eb="37">
      <t>ジコウ</t>
    </rPh>
    <rPh sb="38" eb="40">
      <t>トクチョウ</t>
    </rPh>
    <rPh sb="41" eb="42">
      <t>アラ</t>
    </rPh>
    <rPh sb="43" eb="44">
      <t>ダ</t>
    </rPh>
    <rPh sb="56" eb="58">
      <t>ショクイン</t>
    </rPh>
    <rPh sb="58" eb="60">
      <t>ゼンタイ</t>
    </rPh>
    <rPh sb="61" eb="63">
      <t>メザ</t>
    </rPh>
    <rPh sb="66" eb="68">
      <t>ホウコウ</t>
    </rPh>
    <rPh sb="69" eb="71">
      <t>カクニン</t>
    </rPh>
    <rPh sb="85" eb="87">
      <t>ショクイン</t>
    </rPh>
    <rPh sb="88" eb="89">
      <t>ツヨ</t>
    </rPh>
    <rPh sb="91" eb="92">
      <t>ムス</t>
    </rPh>
    <phoneticPr fontId="1"/>
  </si>
  <si>
    <t>【校外の研修や研究会】に参加する、研修を【ワークショップ型】で実施する、【ＫＰＴ法】や【ＳＷＯＴ分析】で多様な意見を出し合う、ワークショップの手法を用いて【年間指導計画を全職員で見直す】などのことをとおし、</t>
    <rPh sb="1" eb="3">
      <t>コウガイ</t>
    </rPh>
    <rPh sb="4" eb="6">
      <t>ケンシュウ</t>
    </rPh>
    <rPh sb="7" eb="10">
      <t>ケンキュウカイ</t>
    </rPh>
    <rPh sb="12" eb="14">
      <t>サンカ</t>
    </rPh>
    <rPh sb="17" eb="19">
      <t>ケンシュウ</t>
    </rPh>
    <rPh sb="28" eb="29">
      <t>ガタ</t>
    </rPh>
    <rPh sb="31" eb="33">
      <t>ジッシ</t>
    </rPh>
    <rPh sb="40" eb="41">
      <t>ホウ</t>
    </rPh>
    <rPh sb="48" eb="50">
      <t>ブンセキ</t>
    </rPh>
    <rPh sb="52" eb="54">
      <t>タヨウ</t>
    </rPh>
    <rPh sb="55" eb="57">
      <t>イケン</t>
    </rPh>
    <rPh sb="58" eb="59">
      <t>ダ</t>
    </rPh>
    <rPh sb="60" eb="61">
      <t>ア</t>
    </rPh>
    <rPh sb="71" eb="73">
      <t>シュホウ</t>
    </rPh>
    <rPh sb="74" eb="75">
      <t>モチ</t>
    </rPh>
    <rPh sb="78" eb="80">
      <t>ネンカン</t>
    </rPh>
    <rPh sb="80" eb="82">
      <t>シドウ</t>
    </rPh>
    <rPh sb="82" eb="84">
      <t>ケイカク</t>
    </rPh>
    <rPh sb="85" eb="88">
      <t>ゼンショクイン</t>
    </rPh>
    <rPh sb="89" eb="91">
      <t>ミナオ</t>
    </rPh>
    <phoneticPr fontId="1"/>
  </si>
  <si>
    <t>【プロコン】、【ハイ・ロー・マトリクス】、【意思決定マトリクス】、【ＫＰＴ法】、【12月決算の教育課程編成】等を用いて業務の振り返りと教育目標に垂らし併せて取捨選択を行い、【ウェビングマップ】、【プロトタイピング】を活用して創造的かつ効果的な新規事業を立ち上げ、</t>
    <rPh sb="22" eb="24">
      <t>イシ</t>
    </rPh>
    <rPh sb="24" eb="26">
      <t>ケッテイ</t>
    </rPh>
    <rPh sb="37" eb="38">
      <t>ホウ</t>
    </rPh>
    <rPh sb="43" eb="44">
      <t>ガツ</t>
    </rPh>
    <rPh sb="44" eb="46">
      <t>ケッサン</t>
    </rPh>
    <rPh sb="47" eb="49">
      <t>キョウイク</t>
    </rPh>
    <rPh sb="49" eb="51">
      <t>カテイ</t>
    </rPh>
    <rPh sb="51" eb="53">
      <t>ヘンセイ</t>
    </rPh>
    <rPh sb="54" eb="55">
      <t>ナド</t>
    </rPh>
    <rPh sb="56" eb="57">
      <t>モチ</t>
    </rPh>
    <rPh sb="59" eb="61">
      <t>ギョウム</t>
    </rPh>
    <rPh sb="62" eb="63">
      <t>フ</t>
    </rPh>
    <rPh sb="64" eb="65">
      <t>カエ</t>
    </rPh>
    <rPh sb="67" eb="69">
      <t>キョウイク</t>
    </rPh>
    <rPh sb="69" eb="71">
      <t>モクヒョウ</t>
    </rPh>
    <rPh sb="72" eb="73">
      <t>タ</t>
    </rPh>
    <rPh sb="75" eb="76">
      <t>アワ</t>
    </rPh>
    <rPh sb="78" eb="82">
      <t>シュシャセンタク</t>
    </rPh>
    <rPh sb="83" eb="84">
      <t>オコナ</t>
    </rPh>
    <rPh sb="108" eb="110">
      <t>カツヨウ</t>
    </rPh>
    <rPh sb="112" eb="115">
      <t>ソウゾウテキ</t>
    </rPh>
    <rPh sb="117" eb="120">
      <t>コウカテキ</t>
    </rPh>
    <rPh sb="121" eb="123">
      <t>シンキ</t>
    </rPh>
    <rPh sb="123" eb="125">
      <t>ジギョウ</t>
    </rPh>
    <rPh sb="126" eb="127">
      <t>タ</t>
    </rPh>
    <rPh sb="128" eb="129">
      <t>ア</t>
    </rPh>
    <phoneticPr fontId="1"/>
  </si>
  <si>
    <t>【プロコン】、【ハイ・ロー・マトリクス】、【ＫＰＴ法】等を用いて業務の振り返りと教育目標に照らし合わせて取捨選択を行い、【ウェビングマップ】、【プロトタイピング】を活用して効果的な新規事業を立ち上げ、</t>
    <rPh sb="25" eb="26">
      <t>ホウ</t>
    </rPh>
    <rPh sb="27" eb="28">
      <t>ナド</t>
    </rPh>
    <rPh sb="29" eb="30">
      <t>モチ</t>
    </rPh>
    <rPh sb="32" eb="34">
      <t>ギョウム</t>
    </rPh>
    <rPh sb="35" eb="36">
      <t>フ</t>
    </rPh>
    <rPh sb="37" eb="38">
      <t>カエ</t>
    </rPh>
    <rPh sb="40" eb="42">
      <t>キョウイク</t>
    </rPh>
    <rPh sb="42" eb="44">
      <t>モクヒョウ</t>
    </rPh>
    <rPh sb="45" eb="46">
      <t>テ</t>
    </rPh>
    <rPh sb="48" eb="49">
      <t>ア</t>
    </rPh>
    <rPh sb="52" eb="56">
      <t>シュシャセンタク</t>
    </rPh>
    <rPh sb="57" eb="58">
      <t>オコナ</t>
    </rPh>
    <rPh sb="82" eb="84">
      <t>カツヨウ</t>
    </rPh>
    <rPh sb="86" eb="89">
      <t>コウカテキ</t>
    </rPh>
    <rPh sb="90" eb="92">
      <t>シンキ</t>
    </rPh>
    <rPh sb="92" eb="94">
      <t>ジギョウ</t>
    </rPh>
    <rPh sb="95" eb="96">
      <t>タ</t>
    </rPh>
    <rPh sb="97" eb="98">
      <t>ア</t>
    </rPh>
    <phoneticPr fontId="1"/>
  </si>
  <si>
    <t>段階
判定</t>
    <rPh sb="0" eb="2">
      <t>ダンカイ</t>
    </rPh>
    <rPh sb="3" eb="5">
      <t>ハンテイ</t>
    </rPh>
    <phoneticPr fontId="1"/>
  </si>
  <si>
    <t>段階１（段階判定1のとき表示）</t>
    <rPh sb="0" eb="2">
      <t>ダンカイ</t>
    </rPh>
    <rPh sb="4" eb="6">
      <t>ダンカイ</t>
    </rPh>
    <rPh sb="6" eb="8">
      <t>ハンテイ</t>
    </rPh>
    <rPh sb="12" eb="14">
      <t>ヒョウジ</t>
    </rPh>
    <phoneticPr fontId="1"/>
  </si>
  <si>
    <t>段階分けなし（段階判定0のとき表示）</t>
    <rPh sb="0" eb="2">
      <t>ダンカイ</t>
    </rPh>
    <rPh sb="2" eb="3">
      <t>ワ</t>
    </rPh>
    <rPh sb="7" eb="9">
      <t>ダンカイ</t>
    </rPh>
    <rPh sb="9" eb="11">
      <t>ハンテイ</t>
    </rPh>
    <rPh sb="15" eb="17">
      <t>ヒョウジ</t>
    </rPh>
    <phoneticPr fontId="1"/>
  </si>
  <si>
    <t>段階２（段階判定2のとき表示）</t>
    <rPh sb="0" eb="2">
      <t>ダンカイ</t>
    </rPh>
    <phoneticPr fontId="1"/>
  </si>
  <si>
    <t>アプリシエイティブ・インクワイアリー</t>
    <phoneticPr fontId="1"/>
  </si>
  <si>
    <t>意思決定マトリクス</t>
    <rPh sb="0" eb="2">
      <t>イシ</t>
    </rPh>
    <rPh sb="2" eb="4">
      <t>ケッテイ</t>
    </rPh>
    <phoneticPr fontId="1"/>
  </si>
  <si>
    <t>ウェビングマップ</t>
    <phoneticPr fontId="1"/>
  </si>
  <si>
    <t>拡大グランドデザイン</t>
    <rPh sb="0" eb="2">
      <t>カクダイ</t>
    </rPh>
    <phoneticPr fontId="1"/>
  </si>
  <si>
    <t>拡大指導案</t>
    <rPh sb="0" eb="2">
      <t>カクダイ</t>
    </rPh>
    <rPh sb="2" eb="5">
      <t>シドウアン</t>
    </rPh>
    <phoneticPr fontId="1"/>
  </si>
  <si>
    <t>拡大年間指導計画</t>
    <rPh sb="0" eb="2">
      <t>カクダイ</t>
    </rPh>
    <rPh sb="2" eb="4">
      <t>ネンカン</t>
    </rPh>
    <rPh sb="4" eb="6">
      <t>シドウ</t>
    </rPh>
    <rPh sb="6" eb="8">
      <t>ケイカク</t>
    </rPh>
    <phoneticPr fontId="1"/>
  </si>
  <si>
    <t>カリキュラム・マネジメントのレベル</t>
    <phoneticPr fontId="1"/>
  </si>
  <si>
    <t>カリ・マネ拡大シート</t>
    <rPh sb="5" eb="7">
      <t>カクダイ</t>
    </rPh>
    <phoneticPr fontId="1"/>
  </si>
  <si>
    <t>キャリア・パスポート</t>
    <phoneticPr fontId="1"/>
  </si>
  <si>
    <t>ケース会議</t>
    <rPh sb="3" eb="5">
      <t>カイギ</t>
    </rPh>
    <phoneticPr fontId="1"/>
  </si>
  <si>
    <t>研修成果ハイライト１分間スピーチ</t>
    <rPh sb="0" eb="4">
      <t>ケンシュウセイカ</t>
    </rPh>
    <rPh sb="10" eb="12">
      <t>フンカン</t>
    </rPh>
    <phoneticPr fontId="1"/>
  </si>
  <si>
    <t>研修成果共有スペース</t>
    <rPh sb="0" eb="4">
      <t>ケンシュウセイカ</t>
    </rPh>
    <rPh sb="4" eb="6">
      <t>キョウユウ</t>
    </rPh>
    <phoneticPr fontId="1"/>
  </si>
  <si>
    <t>直後改善プラン後の次年度の要項作成</t>
    <rPh sb="0" eb="2">
      <t>チョクゴ</t>
    </rPh>
    <rPh sb="2" eb="4">
      <t>カイゼン</t>
    </rPh>
    <rPh sb="7" eb="8">
      <t>ゴ</t>
    </rPh>
    <rPh sb="9" eb="12">
      <t>ジネンド</t>
    </rPh>
    <rPh sb="13" eb="15">
      <t>ヨウコウ</t>
    </rPh>
    <rPh sb="15" eb="17">
      <t>サクセイ</t>
    </rPh>
    <phoneticPr fontId="1"/>
  </si>
  <si>
    <t>校外の研修や研究会</t>
    <rPh sb="0" eb="2">
      <t>コウガイ</t>
    </rPh>
    <rPh sb="3" eb="5">
      <t>ケンシュウ</t>
    </rPh>
    <rPh sb="6" eb="9">
      <t>ケンキュウカイ</t>
    </rPh>
    <phoneticPr fontId="1"/>
  </si>
  <si>
    <t>ゴールイメージ</t>
    <phoneticPr fontId="1"/>
  </si>
  <si>
    <t>授業検討会のシステム化</t>
    <rPh sb="0" eb="2">
      <t>ジュギョウ</t>
    </rPh>
    <rPh sb="2" eb="5">
      <t>ケントウカイ</t>
    </rPh>
    <rPh sb="10" eb="11">
      <t>カ</t>
    </rPh>
    <phoneticPr fontId="1"/>
  </si>
  <si>
    <t>自校の成果物を見える化</t>
    <rPh sb="0" eb="2">
      <t>ジコウ</t>
    </rPh>
    <rPh sb="3" eb="6">
      <t>セイカブツ</t>
    </rPh>
    <rPh sb="7" eb="8">
      <t>ミ</t>
    </rPh>
    <rPh sb="10" eb="11">
      <t>カ</t>
    </rPh>
    <phoneticPr fontId="1"/>
  </si>
  <si>
    <t>実践力向上研修</t>
    <rPh sb="0" eb="3">
      <t>ジッセンリョク</t>
    </rPh>
    <rPh sb="3" eb="5">
      <t>コウジョウ</t>
    </rPh>
    <rPh sb="5" eb="7">
      <t>ケンシュウ</t>
    </rPh>
    <phoneticPr fontId="1"/>
  </si>
  <si>
    <t>自分事</t>
    <rPh sb="0" eb="3">
      <t>ジブンゴト</t>
    </rPh>
    <phoneticPr fontId="1"/>
  </si>
  <si>
    <t>全職員で見直す</t>
    <rPh sb="0" eb="3">
      <t>ゼンショクイン</t>
    </rPh>
    <rPh sb="4" eb="6">
      <t>ミナオ</t>
    </rPh>
    <phoneticPr fontId="1"/>
  </si>
  <si>
    <t>高志小方式</t>
    <rPh sb="0" eb="2">
      <t>タカシ</t>
    </rPh>
    <rPh sb="2" eb="3">
      <t>ショウ</t>
    </rPh>
    <rPh sb="3" eb="5">
      <t>ホウシキ</t>
    </rPh>
    <phoneticPr fontId="1"/>
  </si>
  <si>
    <t>単元配列表</t>
    <rPh sb="0" eb="2">
      <t>タンゲン</t>
    </rPh>
    <rPh sb="2" eb="5">
      <t>ハイレツヒョウ</t>
    </rPh>
    <phoneticPr fontId="1"/>
  </si>
  <si>
    <t>地域連携協議会等でグランドデザインを見直す</t>
    <phoneticPr fontId="1"/>
  </si>
  <si>
    <t>小さなＰＤＣＡサイクル</t>
    <rPh sb="0" eb="1">
      <t>チイ</t>
    </rPh>
    <phoneticPr fontId="1"/>
  </si>
  <si>
    <t>中間見直し</t>
    <rPh sb="0" eb="2">
      <t>チュウカン</t>
    </rPh>
    <rPh sb="2" eb="4">
      <t>ミナオ</t>
    </rPh>
    <phoneticPr fontId="1"/>
  </si>
  <si>
    <t>直後改善プラン</t>
    <rPh sb="0" eb="2">
      <t>チョクゴ</t>
    </rPh>
    <rPh sb="2" eb="4">
      <t>カイゼン</t>
    </rPh>
    <phoneticPr fontId="1"/>
  </si>
  <si>
    <t>ちょっと見</t>
    <rPh sb="4" eb="5">
      <t>ミ</t>
    </rPh>
    <phoneticPr fontId="1"/>
  </si>
  <si>
    <t>問い合わせる</t>
    <rPh sb="0" eb="1">
      <t>ト</t>
    </rPh>
    <rPh sb="2" eb="3">
      <t>ア</t>
    </rPh>
    <phoneticPr fontId="1"/>
  </si>
  <si>
    <t>年間指導計画を全職員で見直す</t>
    <rPh sb="0" eb="2">
      <t>ネンカン</t>
    </rPh>
    <rPh sb="2" eb="4">
      <t>シドウ</t>
    </rPh>
    <rPh sb="4" eb="6">
      <t>ケイカク</t>
    </rPh>
    <rPh sb="7" eb="10">
      <t>ゼンショクイン</t>
    </rPh>
    <rPh sb="11" eb="13">
      <t>ミナオ</t>
    </rPh>
    <phoneticPr fontId="1"/>
  </si>
  <si>
    <t>ハイ・ロー・マトリクス</t>
    <phoneticPr fontId="1"/>
  </si>
  <si>
    <t>ファシリテーターを育成</t>
    <rPh sb="9" eb="11">
      <t>イクセイ</t>
    </rPh>
    <phoneticPr fontId="1"/>
  </si>
  <si>
    <t>フィールドワーク</t>
    <phoneticPr fontId="1"/>
  </si>
  <si>
    <t>プロコン</t>
    <phoneticPr fontId="1"/>
  </si>
  <si>
    <t>プロトタイピング</t>
    <phoneticPr fontId="1"/>
  </si>
  <si>
    <t>ホワイトボードでの振り返り</t>
    <rPh sb="9" eb="10">
      <t>フ</t>
    </rPh>
    <rPh sb="11" eb="12">
      <t>カエ</t>
    </rPh>
    <phoneticPr fontId="1"/>
  </si>
  <si>
    <t>マンダラート</t>
    <phoneticPr fontId="1"/>
  </si>
  <si>
    <t>見える化</t>
    <rPh sb="0" eb="1">
      <t>ミ</t>
    </rPh>
    <rPh sb="3" eb="4">
      <t>カ</t>
    </rPh>
    <phoneticPr fontId="1"/>
  </si>
  <si>
    <t>夢ナビカルテ</t>
    <rPh sb="0" eb="1">
      <t>ユメ</t>
    </rPh>
    <phoneticPr fontId="1"/>
  </si>
  <si>
    <t>ワークショップ型校内研修</t>
    <rPh sb="7" eb="8">
      <t>ガタ</t>
    </rPh>
    <rPh sb="8" eb="10">
      <t>コウナイ</t>
    </rPh>
    <rPh sb="10" eb="12">
      <t>ケンシュウ</t>
    </rPh>
    <phoneticPr fontId="1"/>
  </si>
  <si>
    <t>ワールドカフェ</t>
    <phoneticPr fontId="1"/>
  </si>
  <si>
    <t>ＫＰＴ法</t>
    <rPh sb="3" eb="4">
      <t>ホウ</t>
    </rPh>
    <phoneticPr fontId="1"/>
  </si>
  <si>
    <t>ＮＩＴＳの動画</t>
    <rPh sb="5" eb="7">
      <t>ドウガ</t>
    </rPh>
    <phoneticPr fontId="1"/>
  </si>
  <si>
    <t>ＳＷＯＴ分析</t>
    <rPh sb="4" eb="6">
      <t>ブンセキ</t>
    </rPh>
    <phoneticPr fontId="1"/>
  </si>
  <si>
    <t>チェックリストへの処方案</t>
    <rPh sb="9" eb="11">
      <t>ショホウ</t>
    </rPh>
    <rPh sb="11" eb="12">
      <t>アン</t>
    </rPh>
    <phoneticPr fontId="1"/>
  </si>
  <si>
    <t>目的</t>
    <rPh sb="0" eb="2">
      <t>モクテキ</t>
    </rPh>
    <phoneticPr fontId="1"/>
  </si>
  <si>
    <t>適用</t>
    <rPh sb="0" eb="2">
      <t>テキヨウ</t>
    </rPh>
    <phoneticPr fontId="1"/>
  </si>
  <si>
    <t>具体例１（低位向け）</t>
    <rPh sb="0" eb="3">
      <t>グタイレイ</t>
    </rPh>
    <rPh sb="5" eb="7">
      <t>テイイ</t>
    </rPh>
    <rPh sb="7" eb="8">
      <t>ム</t>
    </rPh>
    <phoneticPr fontId="1"/>
  </si>
  <si>
    <t>具体例２（中位向け）</t>
    <rPh sb="0" eb="3">
      <t>グタイレイ</t>
    </rPh>
    <rPh sb="5" eb="7">
      <t>チュウイ</t>
    </rPh>
    <rPh sb="7" eb="8">
      <t>ム</t>
    </rPh>
    <phoneticPr fontId="1"/>
  </si>
  <si>
    <t>具体例３（高位向け）</t>
    <rPh sb="0" eb="3">
      <t>グタイレイ</t>
    </rPh>
    <rPh sb="5" eb="7">
      <t>コウイ</t>
    </rPh>
    <rPh sb="7" eb="8">
      <t>ム</t>
    </rPh>
    <phoneticPr fontId="1"/>
  </si>
  <si>
    <t>具体例４（全レベル）</t>
    <rPh sb="0" eb="3">
      <t>グタイレイ</t>
    </rPh>
    <rPh sb="5" eb="6">
      <t>ゼン</t>
    </rPh>
    <phoneticPr fontId="1"/>
  </si>
  <si>
    <t>学習指導要領の確認と実現</t>
    <rPh sb="0" eb="2">
      <t>ガクシュウ</t>
    </rPh>
    <rPh sb="2" eb="4">
      <t>シドウ</t>
    </rPh>
    <rPh sb="4" eb="6">
      <t>ヨウリョウ</t>
    </rPh>
    <rPh sb="7" eb="9">
      <t>カクニン</t>
    </rPh>
    <rPh sb="10" eb="12">
      <t>ジツゲン</t>
    </rPh>
    <phoneticPr fontId="1"/>
  </si>
  <si>
    <t>①⑧</t>
    <phoneticPr fontId="1"/>
  </si>
  <si>
    <t>学習指導要領の確認</t>
    <rPh sb="0" eb="6">
      <t>ガクシュウシドウヨウリョウ</t>
    </rPh>
    <rPh sb="7" eb="9">
      <t>カクニン</t>
    </rPh>
    <phoneticPr fontId="1"/>
  </si>
  <si>
    <t>学校目標・目指すべき生徒像の確認と実現（授業を含む）</t>
    <rPh sb="0" eb="2">
      <t>ガッコウ</t>
    </rPh>
    <rPh sb="2" eb="4">
      <t>モクヒョウ</t>
    </rPh>
    <rPh sb="5" eb="7">
      <t>メザ</t>
    </rPh>
    <rPh sb="10" eb="13">
      <t>セイトゾウ</t>
    </rPh>
    <rPh sb="14" eb="16">
      <t>カクニン</t>
    </rPh>
    <rPh sb="17" eb="19">
      <t>ジツゲン</t>
    </rPh>
    <rPh sb="20" eb="22">
      <t>ジュギョウ</t>
    </rPh>
    <rPh sb="23" eb="24">
      <t>フク</t>
    </rPh>
    <phoneticPr fontId="1"/>
  </si>
  <si>
    <t>②⑦⑧</t>
    <phoneticPr fontId="1"/>
  </si>
  <si>
    <t>各パートの業務の確認と実現</t>
    <rPh sb="0" eb="1">
      <t>カク</t>
    </rPh>
    <rPh sb="5" eb="7">
      <t>ギョウム</t>
    </rPh>
    <rPh sb="8" eb="10">
      <t>カクニン</t>
    </rPh>
    <rPh sb="11" eb="13">
      <t>ジツゲン</t>
    </rPh>
    <phoneticPr fontId="1"/>
  </si>
  <si>
    <t>③</t>
    <phoneticPr fontId="1"/>
  </si>
  <si>
    <t>地域、生徒の確認と業務への反映</t>
    <rPh sb="0" eb="2">
      <t>チイキ</t>
    </rPh>
    <rPh sb="3" eb="5">
      <t>セイト</t>
    </rPh>
    <rPh sb="6" eb="8">
      <t>カクニン</t>
    </rPh>
    <rPh sb="9" eb="11">
      <t>ギョウム</t>
    </rPh>
    <rPh sb="13" eb="15">
      <t>ハンエイ</t>
    </rPh>
    <phoneticPr fontId="1"/>
  </si>
  <si>
    <t>④</t>
    <phoneticPr fontId="1"/>
  </si>
  <si>
    <t>キャリア教育の確認と業務への反映</t>
    <rPh sb="4" eb="6">
      <t>キョウイク</t>
    </rPh>
    <rPh sb="7" eb="9">
      <t>カクニン</t>
    </rPh>
    <rPh sb="10" eb="12">
      <t>ギョウム</t>
    </rPh>
    <rPh sb="14" eb="16">
      <t>ハンエイ</t>
    </rPh>
    <phoneticPr fontId="1"/>
  </si>
  <si>
    <t>⑤</t>
    <phoneticPr fontId="1"/>
  </si>
  <si>
    <t>授業改善</t>
    <rPh sb="0" eb="2">
      <t>ジュギョウ</t>
    </rPh>
    <rPh sb="2" eb="4">
      <t>カイゼン</t>
    </rPh>
    <phoneticPr fontId="1"/>
  </si>
  <si>
    <t>⑥</t>
    <phoneticPr fontId="1"/>
  </si>
  <si>
    <t>教科横断・リソース活用</t>
    <rPh sb="0" eb="2">
      <t>キョウカ</t>
    </rPh>
    <rPh sb="2" eb="4">
      <t>オウダン</t>
    </rPh>
    <rPh sb="9" eb="11">
      <t>カツヨウ</t>
    </rPh>
    <phoneticPr fontId="1"/>
  </si>
  <si>
    <t>⑨⑩</t>
    <phoneticPr fontId="1"/>
  </si>
  <si>
    <t>Do</t>
    <phoneticPr fontId="1"/>
  </si>
  <si>
    <t>Check</t>
    <phoneticPr fontId="1"/>
  </si>
  <si>
    <t>⑫⑬</t>
    <phoneticPr fontId="1"/>
  </si>
  <si>
    <t>Action</t>
    <phoneticPr fontId="1"/>
  </si>
  <si>
    <t>⑭</t>
    <phoneticPr fontId="1"/>
  </si>
  <si>
    <t>⑮</t>
    <phoneticPr fontId="1"/>
  </si>
  <si>
    <t>ばらつき確認</t>
    <rPh sb="4" eb="6">
      <t>カクニン</t>
    </rPh>
    <phoneticPr fontId="1"/>
  </si>
  <si>
    <t>基本概念の理解を深めるために</t>
    <rPh sb="0" eb="2">
      <t>キホン</t>
    </rPh>
    <rPh sb="2" eb="4">
      <t>ガイネン</t>
    </rPh>
    <rPh sb="5" eb="7">
      <t>リカイ</t>
    </rPh>
    <rPh sb="8" eb="9">
      <t>フカ</t>
    </rPh>
    <phoneticPr fontId="1"/>
  </si>
  <si>
    <t>ＰＤＣＡサイクル
を効果的に回すために</t>
    <rPh sb="10" eb="13">
      <t>コウカテキ</t>
    </rPh>
    <rPh sb="14" eb="15">
      <t>マワ</t>
    </rPh>
    <phoneticPr fontId="1"/>
  </si>
  <si>
    <t>内外リソースを計画的に活用するために</t>
    <rPh sb="0" eb="2">
      <t>ナイガイ</t>
    </rPh>
    <rPh sb="7" eb="10">
      <t>ケイカクテキ</t>
    </rPh>
    <rPh sb="11" eb="13">
      <t>カツヨウ</t>
    </rPh>
    <phoneticPr fontId="1"/>
  </si>
  <si>
    <t>基本概念
の理解度</t>
    <rPh sb="0" eb="2">
      <t>キホン</t>
    </rPh>
    <rPh sb="2" eb="4">
      <t>ガイネン</t>
    </rPh>
    <rPh sb="6" eb="9">
      <t>リカイド</t>
    </rPh>
    <phoneticPr fontId="1"/>
  </si>
  <si>
    <t>カリキュラム・
マネジメントをより一層推進するために</t>
    <rPh sb="17" eb="19">
      <t>イッソウ</t>
    </rPh>
    <rPh sb="19" eb="21">
      <t>スイシン</t>
    </rPh>
    <phoneticPr fontId="1"/>
  </si>
  <si>
    <t>教科等横断的な視点から深い学びを実現し、資質・能力の育成を図るために</t>
    <rPh sb="0" eb="3">
      <t>キョウカトウ</t>
    </rPh>
    <rPh sb="3" eb="5">
      <t>オウダン</t>
    </rPh>
    <rPh sb="5" eb="6">
      <t>テキ</t>
    </rPh>
    <rPh sb="7" eb="9">
      <t>シテン</t>
    </rPh>
    <rPh sb="11" eb="12">
      <t>フカ</t>
    </rPh>
    <rPh sb="13" eb="14">
      <t>マナ</t>
    </rPh>
    <rPh sb="16" eb="18">
      <t>ジツゲン</t>
    </rPh>
    <rPh sb="20" eb="22">
      <t>シシツ</t>
    </rPh>
    <rPh sb="23" eb="25">
      <t>ノウリョク</t>
    </rPh>
    <rPh sb="26" eb="28">
      <t>イクセイ</t>
    </rPh>
    <rPh sb="29" eb="30">
      <t>ハカ</t>
    </rPh>
    <phoneticPr fontId="1"/>
  </si>
  <si>
    <t>各教科の学びにとどまらず、教科等横断的な視点から深い学びを実現することにより、資質・能力を確実に育成するためには、組織的・計画的な授業改善の仕組みが必要です。</t>
    <rPh sb="0" eb="1">
      <t>カク</t>
    </rPh>
    <rPh sb="1" eb="3">
      <t>キョウカ</t>
    </rPh>
    <rPh sb="4" eb="5">
      <t>マナ</t>
    </rPh>
    <rPh sb="13" eb="15">
      <t>キョウカ</t>
    </rPh>
    <rPh sb="15" eb="16">
      <t>トウ</t>
    </rPh>
    <rPh sb="16" eb="18">
      <t>オウダン</t>
    </rPh>
    <rPh sb="18" eb="19">
      <t>テキ</t>
    </rPh>
    <rPh sb="20" eb="22">
      <t>シテン</t>
    </rPh>
    <rPh sb="24" eb="25">
      <t>フカ</t>
    </rPh>
    <rPh sb="26" eb="27">
      <t>マナ</t>
    </rPh>
    <rPh sb="29" eb="31">
      <t>ジツゲン</t>
    </rPh>
    <rPh sb="39" eb="41">
      <t>シシツ</t>
    </rPh>
    <rPh sb="42" eb="44">
      <t>ノウリョク</t>
    </rPh>
    <rPh sb="45" eb="47">
      <t>カクジツ</t>
    </rPh>
    <rPh sb="48" eb="50">
      <t>イクセイ</t>
    </rPh>
    <rPh sb="57" eb="60">
      <t>ソシキテキ</t>
    </rPh>
    <rPh sb="61" eb="64">
      <t>ケイカクテキ</t>
    </rPh>
    <rPh sb="65" eb="67">
      <t>ジュギョウ</t>
    </rPh>
    <rPh sb="67" eb="69">
      <t>カイゼン</t>
    </rPh>
    <rPh sb="70" eb="72">
      <t>シク</t>
    </rPh>
    <rPh sb="74" eb="76">
      <t>ヒツヨウ</t>
    </rPh>
    <phoneticPr fontId="1"/>
  </si>
  <si>
    <t>教科等横断的な視点からの取組状況</t>
    <rPh sb="0" eb="2">
      <t>キョウカ</t>
    </rPh>
    <rPh sb="2" eb="3">
      <t>トウ</t>
    </rPh>
    <rPh sb="3" eb="5">
      <t>オウダン</t>
    </rPh>
    <rPh sb="5" eb="6">
      <t>テキ</t>
    </rPh>
    <rPh sb="7" eb="9">
      <t>シテン</t>
    </rPh>
    <rPh sb="12" eb="14">
      <t>トリクミ</t>
    </rPh>
    <rPh sb="14" eb="16">
      <t>ジョウキョウ</t>
    </rPh>
    <phoneticPr fontId="1"/>
  </si>
  <si>
    <t>内外リソース
の活用度</t>
    <rPh sb="0" eb="2">
      <t>ナイガイ</t>
    </rPh>
    <rPh sb="8" eb="11">
      <t>カツヨウド</t>
    </rPh>
    <phoneticPr fontId="1"/>
  </si>
  <si>
    <t>カリキュラム・
マネジメント
の推進状況</t>
    <rPh sb="16" eb="18">
      <t>スイシン</t>
    </rPh>
    <rPh sb="18" eb="20">
      <t>ジョウキョウ</t>
    </rPh>
    <phoneticPr fontId="1"/>
  </si>
  <si>
    <t>ＰＤＣＡサイクルを回した
マネジメント
の達成度</t>
    <rPh sb="9" eb="10">
      <t>マワ</t>
    </rPh>
    <rPh sb="21" eb="24">
      <t>タッセイド</t>
    </rPh>
    <phoneticPr fontId="1"/>
  </si>
  <si>
    <t>学校全体としては、カリキュラム・マネジメントを意識した運営がなされています。チェックによって明らかとなった課題を優先順位を付けて改善しましょう。</t>
    <rPh sb="0" eb="2">
      <t>ガッコウ</t>
    </rPh>
    <rPh sb="2" eb="4">
      <t>ゼンタイ</t>
    </rPh>
    <rPh sb="23" eb="25">
      <t>イシキ</t>
    </rPh>
    <rPh sb="27" eb="29">
      <t>ウンエイ</t>
    </rPh>
    <rPh sb="46" eb="47">
      <t>アキ</t>
    </rPh>
    <rPh sb="53" eb="55">
      <t>カダイ</t>
    </rPh>
    <rPh sb="56" eb="58">
      <t>ユウセン</t>
    </rPh>
    <rPh sb="58" eb="60">
      <t>ジュンイ</t>
    </rPh>
    <rPh sb="61" eb="62">
      <t>ツ</t>
    </rPh>
    <rPh sb="64" eb="66">
      <t>カイゼン</t>
    </rPh>
    <phoneticPr fontId="1"/>
  </si>
  <si>
    <t>【ＮＩＴＳの動画】や当センターの【実践力向上研修】を活用した校内研修を実施する、学校全体でのワークショップ型の研修前に少人数で同様の研修を行い【ファシリテーターを育成】する等行い、</t>
    <rPh sb="6" eb="8">
      <t>ドウガ</t>
    </rPh>
    <rPh sb="10" eb="11">
      <t>トウ</t>
    </rPh>
    <rPh sb="17" eb="24">
      <t>ジッセンリョクコウジョウケンシュウ</t>
    </rPh>
    <rPh sb="40" eb="42">
      <t>ガッコウ</t>
    </rPh>
    <rPh sb="42" eb="44">
      <t>ゼンタイ</t>
    </rPh>
    <rPh sb="53" eb="54">
      <t>ガタ</t>
    </rPh>
    <rPh sb="55" eb="57">
      <t>ケンシュウ</t>
    </rPh>
    <rPh sb="57" eb="58">
      <t>マエ</t>
    </rPh>
    <rPh sb="59" eb="62">
      <t>ショウニンズウ</t>
    </rPh>
    <rPh sb="63" eb="65">
      <t>ドウヨウ</t>
    </rPh>
    <rPh sb="66" eb="68">
      <t>ケンシュウ</t>
    </rPh>
    <rPh sb="69" eb="70">
      <t>オコナ</t>
    </rPh>
    <rPh sb="81" eb="83">
      <t>イクセイ</t>
    </rPh>
    <rPh sb="86" eb="87">
      <t>トウ</t>
    </rPh>
    <rPh sb="87" eb="88">
      <t>オコナ</t>
    </rPh>
    <phoneticPr fontId="1"/>
  </si>
  <si>
    <t>○○高等学校</t>
    <rPh sb="2" eb="4">
      <t>コウトウ</t>
    </rPh>
    <rPh sb="4" eb="6">
      <t>ガッコウ</t>
    </rPh>
    <phoneticPr fontId="1"/>
  </si>
  <si>
    <t>アンバランス
（分散1.7より大）</t>
    <rPh sb="8" eb="10">
      <t>ブンサン</t>
    </rPh>
    <rPh sb="15" eb="16">
      <t>オオ</t>
    </rPh>
    <phoneticPr fontId="1"/>
  </si>
  <si>
    <t>分析結果シート（処方箋）</t>
    <phoneticPr fontId="1"/>
  </si>
  <si>
    <t>① 学習指導要領改訂の趣旨を理解し、教科指導や分掌等の業務に反映している。</t>
  </si>
  <si>
    <r>
      <t xml:space="preserve">② </t>
    </r>
    <r>
      <rPr>
        <u/>
        <sz val="10"/>
        <color theme="1"/>
        <rFont val="ＭＳ ゴシック"/>
        <family val="3"/>
        <charset val="128"/>
      </rPr>
      <t>学校教育目標・重点項目</t>
    </r>
    <r>
      <rPr>
        <sz val="10"/>
        <color theme="1"/>
        <rFont val="ＭＳ ゴシック"/>
        <family val="3"/>
        <charset val="128"/>
      </rPr>
      <t>を理解</t>
    </r>
    <r>
      <rPr>
        <sz val="10"/>
        <color theme="1"/>
        <rFont val="ＭＳ ゴシック"/>
        <family val="2"/>
        <charset val="128"/>
      </rPr>
      <t>し、教科指導や分掌等の業務に反映している。</t>
    </r>
    <rPh sb="14" eb="16">
      <t>リカイ</t>
    </rPh>
    <phoneticPr fontId="1"/>
  </si>
  <si>
    <t>③ 児童生徒の実態について理解し、生徒一人一人に応じて個別に対応している。</t>
  </si>
  <si>
    <t>④ 「社会に開かれた教育課程」の趣旨を理解し、学校と地域の連携・協働を進めている。</t>
  </si>
  <si>
    <t>⑤ 社会的・職業的自立に向けて、学年間や学校間の「つながり」を意識し、キャリア教育に取り組んでいる。</t>
    <rPh sb="16" eb="19">
      <t>ガクネンカン</t>
    </rPh>
    <rPh sb="20" eb="23">
      <t>ガッコウカン</t>
    </rPh>
    <phoneticPr fontId="1"/>
  </si>
  <si>
    <t>⑥ ｢主体的･対話的で深い学び｣の実現に向けて、授業改善に取り組んでいる。</t>
  </si>
  <si>
    <t>⑦ 学校が目指す児童生徒像の理解を基に、育成を目指す資質・能力を明確にして教科指導を行っている。</t>
  </si>
  <si>
    <t>⑧ 児童生徒が学習内容と社会の関わりを理解できるように、授業と社会の関わりを意識した授業を行っている。</t>
    <rPh sb="2" eb="4">
      <t>ジドウ</t>
    </rPh>
    <phoneticPr fontId="1"/>
  </si>
  <si>
    <t>⑨ 他教科の学習内容との関連について理解し、教科等横断的な視点で教育活動に取り組んでいる。</t>
  </si>
  <si>
    <t>⑩ 児童生徒に育成すべき資質・能力について理解し、教科等横断的な視点で教育活動に取り組んでいる。</t>
  </si>
  <si>
    <t>⑪ 実施状況の評価に当たって、各種調査結果やデータ等の客観的評価を活用している（Ｃ）。</t>
  </si>
  <si>
    <t>⑬ 選択した改善策を基に具体的な改善計画を作成し、常に意識できるように組織全体に示している（Ｐ）。</t>
  </si>
  <si>
    <t>⑭ 目標達成に向けて、組織の理解と協力を得ながら業務に当たっている（Ｄ）。</t>
  </si>
  <si>
    <t>⑮ 評価について、項目の内容や実施スケジュール等の不断の見直しを行っている。</t>
  </si>
  <si>
    <t>⑯ 総合的な探究（学習）の時間等において、指導目標の達成に向け内外のリソース※を計画的に活用している。</t>
  </si>
  <si>
    <t>⑰ 教科指導において、指導目標の達成に向け内外のリソース※を計画的に活用している。</t>
  </si>
  <si>
    <t>⑱ 行事、分掌、部活動において、指導目標の達成に向け内外のリソース※を計画的に活用している。</t>
  </si>
  <si>
    <t>⑲ 内外のリソース※を発見するために、普段から情報収集に努めている。</t>
  </si>
  <si>
    <t>⑳ 家庭や地域の人々に情報発信し、理解や協力を得ている。</t>
  </si>
  <si>
    <t>㉑ 各種業務について、具体的な目標を意識しながら日々取り組んでいる。</t>
  </si>
  <si>
    <t>㉒ 校長のリーダーシップの下、職員それぞれの持ち味を生かしながら協力して業務に当たっている。</t>
  </si>
  <si>
    <t>㉔ 振り返りを基に、スクラップ＆ビルドで業務の効率化を進め、次年度につなげている。</t>
  </si>
  <si>
    <t>㉕ 学校のビジョンを共有する等、カリキュラム・マネジメントをテーマとした職員研修が実施されている。</t>
  </si>
  <si>
    <t>⑫  評価結果を基に、課題解決に向けて多様な視点で改善策を考え、適切なものを選択している（Ａ）。</t>
  </si>
  <si>
    <t>　      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</si>
</sst>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5" x14ac:knownFonts="1">
    <font>
      <sz val="11"/>
      <color theme="1"/>
      <name val="ＭＳ ゴシック"/>
      <family val="2"/>
      <charset val="128"/>
    </font>
    <font>
      <sz val="6"/>
      <name val="ＭＳ ゴシック"/>
      <family val="2"/>
      <charset val="128"/>
    </font>
    <font>
      <sz val="9"/>
      <color theme="1"/>
      <name val="ＭＳ ゴシック"/>
      <family val="2"/>
      <charset val="128"/>
    </font>
    <font>
      <sz val="6"/>
      <name val="游ゴシック"/>
      <family val="2"/>
      <charset val="128"/>
      <scheme val="minor"/>
    </font>
    <font>
      <b/>
      <sz val="14"/>
      <color theme="1"/>
      <name val="ＭＳ ゴシック"/>
      <family val="3"/>
      <charset val="128"/>
    </font>
    <font>
      <sz val="16"/>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8"/>
      <color theme="1"/>
      <name val="ＭＳ ゴシック"/>
      <family val="2"/>
      <charset val="128"/>
    </font>
    <font>
      <sz val="10"/>
      <color theme="1"/>
      <name val="ＭＳ ゴシック"/>
      <family val="2"/>
      <charset val="128"/>
    </font>
    <font>
      <vertAlign val="superscript"/>
      <sz val="10"/>
      <color theme="1"/>
      <name val="ＭＳ ゴシック"/>
      <family val="3"/>
      <charset val="128"/>
    </font>
    <font>
      <u/>
      <sz val="10"/>
      <color theme="1"/>
      <name val="ＭＳ ゴシック"/>
      <family val="3"/>
      <charset val="128"/>
    </font>
    <font>
      <sz val="20"/>
      <color theme="1"/>
      <name val="ＭＳ ゴシック"/>
      <family val="3"/>
      <charset val="128"/>
    </font>
    <font>
      <sz val="20"/>
      <color theme="0"/>
      <name val="ＭＳ ゴシック"/>
      <family val="3"/>
      <charset val="128"/>
    </font>
    <font>
      <b/>
      <sz val="10"/>
      <color theme="1"/>
      <name val="ＭＳ ゴシック"/>
      <family val="3"/>
      <charset val="128"/>
    </font>
    <font>
      <sz val="11"/>
      <color theme="1"/>
      <name val="ＭＳ ゴシック"/>
      <family val="3"/>
      <charset val="128"/>
    </font>
    <font>
      <sz val="20"/>
      <color theme="1"/>
      <name val="ＭＳ ゴシック"/>
      <family val="2"/>
      <charset val="128"/>
    </font>
    <font>
      <sz val="16"/>
      <color theme="1"/>
      <name val="ＭＳ ゴシック"/>
      <family val="2"/>
      <charset val="128"/>
    </font>
    <font>
      <b/>
      <sz val="22"/>
      <color theme="1"/>
      <name val="ＭＳ ゴシック"/>
      <family val="3"/>
      <charset val="128"/>
    </font>
    <font>
      <sz val="11"/>
      <color theme="0" tint="-0.249977111117893"/>
      <name val="ＭＳ ゴシック"/>
      <family val="2"/>
      <charset val="128"/>
    </font>
    <font>
      <sz val="22"/>
      <color theme="1"/>
      <name val="ＭＳ ゴシック"/>
      <family val="3"/>
      <charset val="128"/>
    </font>
    <font>
      <b/>
      <sz val="26"/>
      <color theme="1"/>
      <name val="ＭＳ ゴシック"/>
      <family val="3"/>
      <charset val="128"/>
    </font>
    <font>
      <sz val="12"/>
      <color theme="1"/>
      <name val="ＭＳ ゴシック"/>
      <family val="3"/>
      <charset val="128"/>
    </font>
    <font>
      <sz val="12"/>
      <color theme="1"/>
      <name val="ＭＳ ゴシック"/>
      <family val="2"/>
      <charset val="128"/>
    </font>
  </fonts>
  <fills count="11">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8B8B"/>
        <bgColor indexed="64"/>
      </patternFill>
    </fill>
    <fill>
      <patternFill patternType="solid">
        <fgColor rgb="FFFFD9D9"/>
        <bgColor indexed="64"/>
      </patternFill>
    </fill>
    <fill>
      <patternFill patternType="solid">
        <fgColor theme="9" tint="0.39994506668294322"/>
        <bgColor indexed="64"/>
      </patternFill>
    </fill>
    <fill>
      <patternFill patternType="solid">
        <fgColor theme="9" tint="0.599963377788628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0">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vertical="center"/>
    </xf>
    <xf numFmtId="0" fontId="0" fillId="4" borderId="17" xfId="0" applyFill="1" applyBorder="1">
      <alignment vertical="center"/>
    </xf>
    <xf numFmtId="0" fontId="2" fillId="0" borderId="10" xfId="0" applyFont="1" applyFill="1" applyBorder="1" applyAlignment="1">
      <alignment horizontal="left" vertical="center" wrapText="1"/>
    </xf>
    <xf numFmtId="0" fontId="0" fillId="0" borderId="24" xfId="0" applyBorder="1">
      <alignment vertical="center"/>
    </xf>
    <xf numFmtId="0" fontId="0" fillId="0" borderId="23" xfId="0" applyBorder="1">
      <alignment vertical="center"/>
    </xf>
    <xf numFmtId="0" fontId="0" fillId="0" borderId="3" xfId="0" applyBorder="1">
      <alignment vertical="center"/>
    </xf>
    <xf numFmtId="0" fontId="0" fillId="6" borderId="17" xfId="0" applyFill="1" applyBorder="1" applyAlignment="1">
      <alignment horizontal="center" vertical="center"/>
    </xf>
    <xf numFmtId="0" fontId="0" fillId="6" borderId="24" xfId="0" applyFill="1" applyBorder="1" applyAlignment="1">
      <alignment horizontal="center" vertical="center"/>
    </xf>
    <xf numFmtId="0" fontId="0" fillId="6" borderId="19" xfId="0" applyFill="1" applyBorder="1" applyAlignment="1">
      <alignment horizontal="center" vertical="center"/>
    </xf>
    <xf numFmtId="0" fontId="0" fillId="3" borderId="23" xfId="0" applyFill="1" applyBorder="1">
      <alignment vertical="center"/>
    </xf>
    <xf numFmtId="0" fontId="0" fillId="3" borderId="3" xfId="0" applyFill="1" applyBorder="1">
      <alignment vertical="center"/>
    </xf>
    <xf numFmtId="0" fontId="0" fillId="3" borderId="24"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19" xfId="0" applyFill="1" applyBorder="1">
      <alignment vertical="center"/>
    </xf>
    <xf numFmtId="0" fontId="0" fillId="0" borderId="33" xfId="0" applyBorder="1">
      <alignment vertical="center"/>
    </xf>
    <xf numFmtId="0" fontId="0" fillId="3" borderId="33" xfId="0" applyFill="1" applyBorder="1">
      <alignment vertical="center"/>
    </xf>
    <xf numFmtId="0" fontId="0" fillId="3" borderId="34"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10" xfId="0" applyFill="1" applyBorder="1">
      <alignment vertical="center"/>
    </xf>
    <xf numFmtId="0" fontId="0" fillId="4" borderId="16" xfId="0" applyFill="1" applyBorder="1">
      <alignment vertical="center"/>
    </xf>
    <xf numFmtId="0" fontId="0" fillId="4" borderId="1" xfId="0" applyFill="1" applyBorder="1">
      <alignment vertical="center"/>
    </xf>
    <xf numFmtId="0" fontId="0" fillId="4" borderId="11" xfId="0" applyFill="1" applyBorder="1">
      <alignment vertical="center"/>
    </xf>
    <xf numFmtId="0" fontId="0" fillId="4" borderId="42" xfId="0" applyFill="1" applyBorder="1">
      <alignment vertical="center"/>
    </xf>
    <xf numFmtId="0" fontId="0" fillId="4" borderId="22" xfId="0" applyFill="1" applyBorder="1">
      <alignment vertical="center"/>
    </xf>
    <xf numFmtId="0" fontId="0" fillId="4" borderId="43" xfId="0" applyFill="1" applyBorder="1">
      <alignment vertical="center"/>
    </xf>
    <xf numFmtId="0" fontId="0" fillId="4" borderId="44" xfId="0" applyFill="1" applyBorder="1">
      <alignment vertical="center"/>
    </xf>
    <xf numFmtId="0" fontId="0" fillId="4" borderId="45" xfId="0" applyFill="1" applyBorder="1">
      <alignment vertical="center"/>
    </xf>
    <xf numFmtId="0" fontId="0" fillId="0" borderId="1" xfId="0" applyFill="1" applyBorder="1" applyAlignment="1">
      <alignment horizontal="center" vertical="center"/>
    </xf>
    <xf numFmtId="0" fontId="0" fillId="0" borderId="46" xfId="0" applyBorder="1" applyAlignment="1">
      <alignment horizontal="center" vertical="center"/>
    </xf>
    <xf numFmtId="0" fontId="0" fillId="0" borderId="1" xfId="0" applyFill="1"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47" xfId="0" applyBorder="1" applyAlignment="1">
      <alignment vertical="center" wrapText="1"/>
    </xf>
    <xf numFmtId="0" fontId="0" fillId="0" borderId="1" xfId="0" applyBorder="1" applyAlignment="1">
      <alignment vertical="center" wrapText="1"/>
    </xf>
    <xf numFmtId="0" fontId="0" fillId="0" borderId="0" xfId="0" applyAlignment="1">
      <alignment horizontal="left" vertical="center" wrapText="1"/>
    </xf>
    <xf numFmtId="0" fontId="2" fillId="0" borderId="17" xfId="0" applyFont="1" applyFill="1" applyBorder="1" applyAlignment="1">
      <alignment vertical="center" wrapText="1"/>
    </xf>
    <xf numFmtId="0" fontId="2" fillId="0" borderId="13" xfId="0" applyFont="1" applyFill="1" applyBorder="1" applyAlignment="1">
      <alignment vertical="center" wrapText="1"/>
    </xf>
    <xf numFmtId="0" fontId="0" fillId="0" borderId="9" xfId="0" applyBorder="1">
      <alignment vertical="center"/>
    </xf>
    <xf numFmtId="0" fontId="0" fillId="0" borderId="48" xfId="0" applyBorder="1">
      <alignment vertical="center"/>
    </xf>
    <xf numFmtId="0" fontId="0" fillId="0" borderId="9" xfId="0" applyBorder="1" applyAlignment="1">
      <alignment vertical="center" wrapText="1"/>
    </xf>
    <xf numFmtId="0" fontId="0" fillId="0" borderId="48" xfId="0" applyBorder="1" applyAlignment="1">
      <alignment vertical="center" wrapText="1"/>
    </xf>
    <xf numFmtId="0" fontId="0" fillId="0" borderId="12" xfId="0" applyBorder="1">
      <alignment vertical="center"/>
    </xf>
    <xf numFmtId="0" fontId="0" fillId="0" borderId="12" xfId="0" applyBorder="1" applyAlignment="1">
      <alignment vertical="center" wrapText="1"/>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vertical="center" wrapText="1"/>
    </xf>
    <xf numFmtId="0" fontId="4" fillId="2" borderId="0" xfId="0" applyFont="1" applyFill="1" applyAlignment="1">
      <alignment horizontal="left" vertical="center"/>
    </xf>
    <xf numFmtId="0" fontId="0" fillId="0" borderId="12" xfId="0" applyFill="1" applyBorder="1">
      <alignment vertical="center"/>
    </xf>
    <xf numFmtId="0" fontId="0" fillId="6" borderId="10" xfId="0" applyFill="1" applyBorder="1" applyAlignment="1">
      <alignment horizontal="center" vertical="center"/>
    </xf>
    <xf numFmtId="0" fontId="0" fillId="6" borderId="13" xfId="0" applyFill="1" applyBorder="1" applyAlignment="1">
      <alignment horizontal="center" vertical="center"/>
    </xf>
    <xf numFmtId="0" fontId="0" fillId="0" borderId="1" xfId="0" applyFill="1" applyBorder="1" applyAlignment="1">
      <alignment vertical="center" wrapText="1"/>
    </xf>
    <xf numFmtId="0" fontId="0" fillId="7" borderId="24" xfId="0" applyFill="1" applyBorder="1" applyAlignment="1">
      <alignment horizontal="center" vertical="center"/>
    </xf>
    <xf numFmtId="0" fontId="0" fillId="7" borderId="19" xfId="0" applyFill="1" applyBorder="1" applyAlignment="1">
      <alignment horizontal="center" vertical="center"/>
    </xf>
    <xf numFmtId="0" fontId="0" fillId="7" borderId="10" xfId="0" applyFill="1" applyBorder="1" applyAlignment="1">
      <alignment horizontal="center" vertical="center"/>
    </xf>
    <xf numFmtId="0" fontId="0" fillId="7" borderId="17" xfId="0" applyFill="1" applyBorder="1" applyAlignment="1">
      <alignment horizontal="center" vertical="center"/>
    </xf>
    <xf numFmtId="0" fontId="0" fillId="7" borderId="13" xfId="0" applyFill="1" applyBorder="1" applyAlignment="1">
      <alignment horizontal="center" vertical="center"/>
    </xf>
    <xf numFmtId="0" fontId="0" fillId="8" borderId="9" xfId="0" applyFill="1" applyBorder="1" applyAlignment="1">
      <alignment horizontal="right" vertical="center"/>
    </xf>
    <xf numFmtId="0" fontId="0" fillId="8" borderId="1" xfId="0" applyFill="1" applyBorder="1" applyAlignment="1">
      <alignment horizontal="right" vertical="center"/>
    </xf>
    <xf numFmtId="0" fontId="0" fillId="8" borderId="12" xfId="0" applyFill="1" applyBorder="1" applyAlignment="1">
      <alignment horizontal="right" vertical="center"/>
    </xf>
    <xf numFmtId="0" fontId="0" fillId="8" borderId="22" xfId="0" applyFill="1" applyBorder="1" applyAlignment="1">
      <alignment horizontal="right" vertical="center"/>
    </xf>
    <xf numFmtId="0" fontId="0" fillId="8" borderId="47" xfId="0" applyFill="1" applyBorder="1" applyAlignment="1">
      <alignment horizontal="right" vertical="center"/>
    </xf>
    <xf numFmtId="0" fontId="0" fillId="9" borderId="24" xfId="0" applyFill="1" applyBorder="1" applyAlignment="1">
      <alignment horizontal="center" vertical="center"/>
    </xf>
    <xf numFmtId="0" fontId="0" fillId="9" borderId="19" xfId="0" applyFill="1" applyBorder="1" applyAlignment="1">
      <alignment horizontal="center" vertical="center"/>
    </xf>
    <xf numFmtId="0" fontId="0" fillId="9" borderId="10" xfId="0" applyFill="1" applyBorder="1" applyAlignment="1">
      <alignment horizontal="center" vertical="center"/>
    </xf>
    <xf numFmtId="0" fontId="0" fillId="9" borderId="17" xfId="0" applyFill="1" applyBorder="1" applyAlignment="1">
      <alignment horizontal="center" vertical="center"/>
    </xf>
    <xf numFmtId="0" fontId="0" fillId="9" borderId="13" xfId="0" applyFill="1" applyBorder="1" applyAlignment="1">
      <alignment horizontal="center" vertical="center"/>
    </xf>
    <xf numFmtId="0" fontId="0" fillId="10" borderId="23" xfId="0" applyFill="1" applyBorder="1">
      <alignment vertical="center"/>
    </xf>
    <xf numFmtId="0" fontId="0" fillId="10" borderId="3" xfId="0" applyFill="1" applyBorder="1">
      <alignment vertical="center"/>
    </xf>
    <xf numFmtId="0" fontId="0" fillId="10" borderId="24" xfId="0" applyFill="1" applyBorder="1">
      <alignment vertical="center"/>
    </xf>
    <xf numFmtId="0" fontId="0" fillId="10" borderId="33" xfId="0" applyFill="1" applyBorder="1">
      <alignment vertical="center"/>
    </xf>
    <xf numFmtId="0" fontId="0" fillId="0" borderId="54" xfId="0" applyBorder="1">
      <alignment vertical="center"/>
    </xf>
    <xf numFmtId="0" fontId="0" fillId="0" borderId="0" xfId="0" applyProtection="1">
      <alignment vertical="center"/>
      <protection hidden="1"/>
    </xf>
    <xf numFmtId="0" fontId="10" fillId="0" borderId="1" xfId="0" applyFont="1" applyBorder="1" applyAlignment="1" applyProtection="1">
      <alignment horizontal="center" vertical="center"/>
      <protection hidden="1"/>
    </xf>
    <xf numFmtId="0" fontId="9" fillId="0" borderId="1" xfId="0" applyFont="1" applyBorder="1" applyAlignment="1" applyProtection="1">
      <alignment vertical="center" wrapText="1"/>
      <protection hidden="1"/>
    </xf>
    <xf numFmtId="0" fontId="0" fillId="0" borderId="22" xfId="0" applyBorder="1" applyAlignment="1" applyProtection="1">
      <alignment vertical="center"/>
      <protection hidden="1"/>
    </xf>
    <xf numFmtId="0" fontId="0" fillId="0" borderId="55" xfId="0" applyBorder="1" applyAlignment="1" applyProtection="1">
      <alignment vertical="center"/>
      <protection hidden="1"/>
    </xf>
    <xf numFmtId="0" fontId="0" fillId="0" borderId="55" xfId="0" applyBorder="1" applyAlignment="1" applyProtection="1">
      <alignment horizontal="center" vertical="center"/>
      <protection hidden="1"/>
    </xf>
    <xf numFmtId="0" fontId="9" fillId="0" borderId="47" xfId="0" applyFont="1" applyBorder="1" applyAlignment="1" applyProtection="1">
      <alignment horizontal="right"/>
      <protection hidden="1"/>
    </xf>
    <xf numFmtId="0" fontId="10" fillId="0" borderId="0" xfId="0" applyFont="1" applyProtection="1">
      <alignment vertical="center"/>
      <protection hidden="1"/>
    </xf>
    <xf numFmtId="0" fontId="10" fillId="0" borderId="59" xfId="0" applyFont="1" applyFill="1" applyBorder="1" applyAlignment="1" applyProtection="1">
      <alignment horizontal="right" vertical="center"/>
      <protection hidden="1"/>
    </xf>
    <xf numFmtId="0" fontId="5" fillId="0" borderId="2" xfId="0" applyFont="1" applyBorder="1" applyAlignment="1" applyProtection="1">
      <alignment horizontal="center" vertical="center"/>
      <protection hidden="1"/>
    </xf>
    <xf numFmtId="0" fontId="6" fillId="0" borderId="3" xfId="0" applyFont="1" applyBorder="1" applyAlignment="1" applyProtection="1">
      <alignment horizontal="right"/>
      <protection hidden="1"/>
    </xf>
    <xf numFmtId="0" fontId="10" fillId="0" borderId="0" xfId="0" applyFont="1" applyProtection="1">
      <alignment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9" xfId="0" applyBorder="1" applyAlignment="1">
      <alignment horizontal="center" vertical="center"/>
    </xf>
    <xf numFmtId="0" fontId="0" fillId="0" borderId="12" xfId="0" applyBorder="1" applyAlignment="1">
      <alignment horizontal="center" vertical="center"/>
    </xf>
    <xf numFmtId="0" fontId="4" fillId="5" borderId="20" xfId="0" applyFont="1" applyFill="1" applyBorder="1" applyAlignment="1">
      <alignment horizontal="center" vertical="center"/>
    </xf>
    <xf numFmtId="0" fontId="0" fillId="0" borderId="8" xfId="0" applyBorder="1">
      <alignment vertical="center"/>
    </xf>
    <xf numFmtId="0" fontId="0" fillId="0" borderId="10" xfId="0" applyFill="1" applyBorder="1" applyAlignment="1">
      <alignment horizontal="left" vertical="center" wrapText="1"/>
    </xf>
    <xf numFmtId="0" fontId="0" fillId="0" borderId="11" xfId="0" applyBorder="1">
      <alignment vertical="center"/>
    </xf>
    <xf numFmtId="0" fontId="0" fillId="0" borderId="68" xfId="0" applyBorder="1">
      <alignment vertical="center"/>
    </xf>
    <xf numFmtId="0" fontId="0" fillId="0" borderId="13" xfId="0" applyFill="1" applyBorder="1" applyAlignment="1">
      <alignment horizontal="left" vertical="center" wrapText="1"/>
    </xf>
    <xf numFmtId="0" fontId="0" fillId="0" borderId="48" xfId="0" applyFill="1" applyBorder="1">
      <alignment vertical="center"/>
    </xf>
    <xf numFmtId="0" fontId="0" fillId="0" borderId="9" xfId="0" applyFill="1" applyBorder="1" applyAlignment="1">
      <alignment horizontal="center" vertical="center"/>
    </xf>
    <xf numFmtId="0" fontId="0" fillId="0" borderId="16" xfId="0" applyBorder="1">
      <alignment vertical="center"/>
    </xf>
    <xf numFmtId="0" fontId="0" fillId="0" borderId="44" xfId="0" applyBorder="1">
      <alignment vertical="center"/>
    </xf>
    <xf numFmtId="0" fontId="0" fillId="0" borderId="45" xfId="0" applyBorder="1" applyAlignment="1">
      <alignment horizontal="left" vertical="center"/>
    </xf>
    <xf numFmtId="0" fontId="0" fillId="0" borderId="69" xfId="0" applyBorder="1" applyAlignment="1">
      <alignment horizontal="center" vertical="center" shrinkToFit="1"/>
    </xf>
    <xf numFmtId="0" fontId="0" fillId="0" borderId="45" xfId="0" applyBorder="1" applyAlignment="1">
      <alignment horizontal="center" vertical="center" shrinkToFit="1"/>
    </xf>
    <xf numFmtId="0" fontId="0" fillId="0" borderId="70" xfId="0" applyFill="1" applyBorder="1" applyAlignment="1">
      <alignment horizontal="left" vertical="center" wrapText="1"/>
    </xf>
    <xf numFmtId="0" fontId="0" fillId="0" borderId="42" xfId="0" applyBorder="1">
      <alignment vertical="center"/>
    </xf>
    <xf numFmtId="0" fontId="0" fillId="0" borderId="22" xfId="0" applyBorder="1" applyAlignment="1">
      <alignment vertical="center" wrapText="1"/>
    </xf>
    <xf numFmtId="0" fontId="0" fillId="0" borderId="67" xfId="0" applyFill="1" applyBorder="1" applyAlignment="1">
      <alignment vertical="center" shrinkToFit="1"/>
    </xf>
    <xf numFmtId="0" fontId="0" fillId="0" borderId="22" xfId="0" applyFill="1" applyBorder="1" applyAlignment="1">
      <alignment horizontal="center" vertical="center"/>
    </xf>
    <xf numFmtId="0" fontId="0" fillId="0" borderId="43" xfId="0" applyFill="1" applyBorder="1" applyAlignment="1">
      <alignment horizontal="left" vertical="center" wrapText="1"/>
    </xf>
    <xf numFmtId="0" fontId="0" fillId="0" borderId="44" xfId="0" applyFill="1" applyBorder="1">
      <alignment vertical="center"/>
    </xf>
    <xf numFmtId="0" fontId="0" fillId="0" borderId="45" xfId="0" applyFill="1" applyBorder="1" applyAlignment="1">
      <alignment vertical="center" wrapText="1"/>
    </xf>
    <xf numFmtId="0" fontId="0" fillId="0" borderId="69" xfId="0" applyFill="1" applyBorder="1" applyAlignment="1">
      <alignment vertical="center" shrinkToFit="1"/>
    </xf>
    <xf numFmtId="0" fontId="0" fillId="0" borderId="45" xfId="0" applyFill="1" applyBorder="1" applyAlignment="1">
      <alignment horizontal="center" vertical="center"/>
    </xf>
    <xf numFmtId="0" fontId="10" fillId="0" borderId="9" xfId="0" applyFont="1" applyBorder="1" applyAlignment="1">
      <alignment vertical="center" wrapText="1"/>
    </xf>
    <xf numFmtId="0" fontId="10" fillId="0" borderId="12" xfId="0" applyFont="1" applyBorder="1" applyAlignment="1">
      <alignment vertical="center" wrapText="1"/>
    </xf>
    <xf numFmtId="0" fontId="10" fillId="0" borderId="22" xfId="0" applyFont="1" applyFill="1" applyBorder="1" applyAlignment="1">
      <alignment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70" xfId="0" applyFill="1" applyBorder="1" applyAlignment="1">
      <alignment horizontal="center" vertical="center" wrapText="1"/>
    </xf>
    <xf numFmtId="0" fontId="0" fillId="0" borderId="48" xfId="0" applyBorder="1" applyAlignment="1">
      <alignment horizontal="center" vertical="center"/>
    </xf>
    <xf numFmtId="0" fontId="0" fillId="0" borderId="10" xfId="0" applyBorder="1" applyAlignment="1">
      <alignment horizontal="left" vertical="center" wrapText="1"/>
    </xf>
    <xf numFmtId="0" fontId="0" fillId="0" borderId="17" xfId="0" applyBorder="1" applyAlignment="1">
      <alignment horizontal="left" vertical="center" wrapText="1"/>
    </xf>
    <xf numFmtId="0" fontId="0" fillId="0" borderId="68" xfId="0" applyBorder="1" applyAlignment="1">
      <alignment horizontal="center" vertical="center"/>
    </xf>
    <xf numFmtId="0" fontId="0" fillId="0" borderId="13" xfId="0" applyBorder="1" applyAlignment="1">
      <alignment horizontal="left" vertical="center" wrapText="1"/>
    </xf>
    <xf numFmtId="0" fontId="0" fillId="0" borderId="7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vertical="center" wrapText="1"/>
    </xf>
    <xf numFmtId="0" fontId="0" fillId="0" borderId="0" xfId="0" applyFill="1" applyBorder="1" applyAlignment="1">
      <alignment vertical="center" shrinkToFi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9" fillId="2" borderId="0" xfId="0" applyFont="1" applyFill="1" applyAlignment="1">
      <alignment horizontal="right" vertical="center"/>
    </xf>
    <xf numFmtId="0" fontId="20" fillId="0" borderId="0" xfId="0" applyFont="1" applyFill="1">
      <alignment vertical="center"/>
    </xf>
    <xf numFmtId="0" fontId="0" fillId="0" borderId="0" xfId="0" applyFill="1">
      <alignment vertical="center"/>
    </xf>
    <xf numFmtId="0" fontId="0" fillId="3" borderId="0" xfId="0" applyFill="1">
      <alignment vertical="center"/>
    </xf>
    <xf numFmtId="0" fontId="0" fillId="0" borderId="24" xfId="0" applyBorder="1">
      <alignment vertical="center"/>
    </xf>
    <xf numFmtId="0" fontId="0" fillId="0" borderId="23" xfId="0" applyBorder="1">
      <alignment vertical="center"/>
    </xf>
    <xf numFmtId="0" fontId="0" fillId="0" borderId="3" xfId="0" applyBorder="1">
      <alignment vertical="center"/>
    </xf>
    <xf numFmtId="0" fontId="0" fillId="3" borderId="23" xfId="0" applyFill="1" applyBorder="1">
      <alignment vertical="center"/>
    </xf>
    <xf numFmtId="0" fontId="0" fillId="3" borderId="3" xfId="0" applyFill="1" applyBorder="1">
      <alignment vertical="center"/>
    </xf>
    <xf numFmtId="0" fontId="0" fillId="3" borderId="24" xfId="0" applyFill="1" applyBorder="1">
      <alignment vertical="center"/>
    </xf>
    <xf numFmtId="0" fontId="0" fillId="0" borderId="33" xfId="0" applyBorder="1">
      <alignment vertical="center"/>
    </xf>
    <xf numFmtId="0" fontId="0" fillId="3" borderId="33" xfId="0" applyFill="1" applyBorder="1">
      <alignment vertical="center"/>
    </xf>
    <xf numFmtId="0" fontId="15" fillId="5" borderId="8" xfId="0" applyFont="1" applyFill="1" applyBorder="1" applyAlignment="1">
      <alignment horizontal="left" vertical="center" wrapText="1"/>
    </xf>
    <xf numFmtId="0" fontId="15" fillId="5" borderId="16"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23" fillId="5" borderId="9" xfId="0" applyFont="1" applyFill="1" applyBorder="1" applyAlignment="1">
      <alignment horizontal="center" vertical="center" wrapText="1" shrinkToFit="1"/>
    </xf>
    <xf numFmtId="0" fontId="23" fillId="5" borderId="9"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4" fillId="5" borderId="8" xfId="0" applyFont="1" applyFill="1" applyBorder="1" applyAlignment="1">
      <alignment horizontal="center" vertical="center" wrapText="1" shrinkToFit="1"/>
    </xf>
    <xf numFmtId="0" fontId="9" fillId="2" borderId="0" xfId="0" applyFont="1" applyFill="1" applyAlignment="1">
      <alignment horizontal="left"/>
    </xf>
    <xf numFmtId="0" fontId="19" fillId="2" borderId="0" xfId="0" applyFont="1" applyFill="1" applyAlignment="1">
      <alignment vertical="center"/>
    </xf>
    <xf numFmtId="176" fontId="21" fillId="0" borderId="11" xfId="0" applyNumberFormat="1" applyFont="1" applyFill="1" applyBorder="1" applyAlignment="1">
      <alignment horizontal="center" vertical="center"/>
    </xf>
    <xf numFmtId="176" fontId="21" fillId="0" borderId="12" xfId="0" applyNumberFormat="1" applyFont="1" applyFill="1" applyBorder="1" applyAlignment="1">
      <alignment horizontal="center" vertical="center"/>
    </xf>
    <xf numFmtId="176" fontId="21" fillId="0" borderId="19" xfId="0" applyNumberFormat="1" applyFont="1" applyFill="1" applyBorder="1" applyAlignment="1">
      <alignment horizontal="center" vertical="center"/>
    </xf>
    <xf numFmtId="177" fontId="22" fillId="0" borderId="21" xfId="0" applyNumberFormat="1" applyFont="1" applyFill="1" applyBorder="1" applyAlignment="1">
      <alignment horizontal="center" vertical="center"/>
    </xf>
    <xf numFmtId="0" fontId="6" fillId="0" borderId="22" xfId="0" applyFont="1" applyBorder="1" applyAlignment="1" applyProtection="1">
      <alignment horizontal="left" vertical="center" wrapText="1"/>
      <protection hidden="1"/>
    </xf>
    <xf numFmtId="0" fontId="6" fillId="0" borderId="55" xfId="0" applyFont="1" applyBorder="1" applyAlignment="1" applyProtection="1">
      <alignment horizontal="left" vertical="center" wrapText="1"/>
      <protection hidden="1"/>
    </xf>
    <xf numFmtId="0" fontId="6" fillId="0" borderId="47" xfId="0" applyFont="1" applyBorder="1" applyAlignment="1" applyProtection="1">
      <alignment horizontal="left" vertical="center" wrapText="1"/>
      <protection hidden="1"/>
    </xf>
    <xf numFmtId="0" fontId="10" fillId="0" borderId="60" xfId="0" applyFont="1" applyBorder="1" applyAlignment="1" applyProtection="1">
      <alignment horizontal="left" vertical="center"/>
      <protection hidden="1"/>
    </xf>
    <xf numFmtId="0" fontId="10" fillId="0" borderId="61" xfId="0" applyFont="1" applyBorder="1" applyAlignment="1" applyProtection="1">
      <alignment horizontal="left" vertical="center"/>
      <protection hidden="1"/>
    </xf>
    <xf numFmtId="0" fontId="10" fillId="0" borderId="58" xfId="0" applyFont="1" applyBorder="1" applyAlignment="1" applyProtection="1">
      <alignment horizontal="left" vertical="center"/>
      <protection hidden="1"/>
    </xf>
    <xf numFmtId="0" fontId="10" fillId="0" borderId="62" xfId="0" applyFont="1" applyBorder="1" applyAlignment="1" applyProtection="1">
      <alignment horizontal="left" vertical="center"/>
      <protection hidden="1"/>
    </xf>
    <xf numFmtId="0" fontId="10" fillId="0" borderId="63" xfId="0" applyFont="1" applyBorder="1" applyAlignment="1" applyProtection="1">
      <alignment horizontal="left" vertical="center"/>
      <protection hidden="1"/>
    </xf>
    <xf numFmtId="0" fontId="10" fillId="0" borderId="57" xfId="0" applyFont="1" applyBorder="1" applyAlignment="1" applyProtection="1">
      <alignment horizontal="left" vertical="center"/>
      <protection hidden="1"/>
    </xf>
    <xf numFmtId="0" fontId="10" fillId="0" borderId="64" xfId="0" applyFont="1" applyBorder="1" applyAlignment="1" applyProtection="1">
      <alignment horizontal="left" vertical="center"/>
      <protection hidden="1"/>
    </xf>
    <xf numFmtId="0" fontId="10" fillId="0" borderId="65" xfId="0" applyFont="1" applyBorder="1" applyAlignment="1" applyProtection="1">
      <alignment horizontal="left" vertical="center"/>
      <protection hidden="1"/>
    </xf>
    <xf numFmtId="0" fontId="10" fillId="0" borderId="56" xfId="0" applyFont="1" applyBorder="1" applyAlignment="1" applyProtection="1">
      <alignment horizontal="left" vertical="center"/>
      <protection hidden="1"/>
    </xf>
    <xf numFmtId="0" fontId="13" fillId="0" borderId="0" xfId="0" applyFont="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9" fillId="0" borderId="59" xfId="0" applyFont="1" applyBorder="1" applyAlignment="1" applyProtection="1">
      <alignment horizontal="right"/>
      <protection hidden="1"/>
    </xf>
    <xf numFmtId="0" fontId="7" fillId="0" borderId="59" xfId="0" applyFont="1" applyBorder="1" applyAlignment="1" applyProtection="1">
      <alignment horizontal="right"/>
      <protection hidden="1"/>
    </xf>
    <xf numFmtId="0" fontId="17" fillId="0" borderId="0" xfId="0" applyFont="1" applyAlignment="1">
      <alignment horizontal="right" vertical="center"/>
    </xf>
    <xf numFmtId="0" fontId="18" fillId="8" borderId="40" xfId="0" applyFont="1" applyFill="1" applyBorder="1" applyAlignment="1">
      <alignment horizontal="left" vertical="center"/>
    </xf>
    <xf numFmtId="0" fontId="5" fillId="8" borderId="41" xfId="0" applyFont="1" applyFill="1" applyBorder="1" applyAlignment="1">
      <alignment horizontal="left" vertical="center"/>
    </xf>
    <xf numFmtId="0" fontId="5" fillId="8" borderId="66" xfId="0" applyFont="1" applyFill="1" applyBorder="1" applyAlignment="1">
      <alignment horizontal="left" vertical="center"/>
    </xf>
    <xf numFmtId="0" fontId="0" fillId="4" borderId="35" xfId="0" applyFill="1" applyBorder="1" applyAlignment="1">
      <alignment horizontal="center" vertical="center"/>
    </xf>
    <xf numFmtId="0" fontId="0" fillId="4" borderId="39" xfId="0" applyFill="1" applyBorder="1" applyAlignment="1">
      <alignment horizontal="center" vertical="center"/>
    </xf>
    <xf numFmtId="0" fontId="0" fillId="4" borderId="36"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35" xfId="0" applyFill="1" applyBorder="1" applyAlignment="1">
      <alignment horizontal="center" vertical="center" wrapText="1"/>
    </xf>
    <xf numFmtId="0" fontId="0" fillId="4" borderId="26" xfId="0" applyFill="1" applyBorder="1" applyAlignment="1">
      <alignment horizontal="center" vertical="center"/>
    </xf>
    <xf numFmtId="0" fontId="0" fillId="4" borderId="31" xfId="0" applyFill="1" applyBorder="1" applyAlignment="1">
      <alignment horizontal="center" vertical="center"/>
    </xf>
    <xf numFmtId="0" fontId="0" fillId="4" borderId="27" xfId="0" applyFill="1" applyBorder="1" applyAlignment="1">
      <alignment horizontal="center" vertical="center"/>
    </xf>
    <xf numFmtId="0" fontId="0" fillId="4" borderId="32" xfId="0" applyFill="1" applyBorder="1" applyAlignment="1">
      <alignment horizontal="center" vertical="center"/>
    </xf>
    <xf numFmtId="0" fontId="0" fillId="4" borderId="28" xfId="0" applyFill="1" applyBorder="1" applyAlignment="1">
      <alignment horizontal="center" vertical="center" wrapText="1"/>
    </xf>
    <xf numFmtId="0" fontId="0" fillId="4" borderId="29" xfId="0" applyFill="1" applyBorder="1" applyAlignment="1">
      <alignment horizontal="center" vertical="center"/>
    </xf>
    <xf numFmtId="0" fontId="0" fillId="4" borderId="25" xfId="0" applyFill="1" applyBorder="1" applyAlignment="1">
      <alignment horizontal="center" vertical="center"/>
    </xf>
    <xf numFmtId="0" fontId="0" fillId="4" borderId="30" xfId="0" applyFill="1" applyBorder="1" applyAlignment="1">
      <alignment horizontal="center" vertical="center"/>
    </xf>
    <xf numFmtId="0" fontId="0" fillId="7" borderId="23" xfId="0" applyFont="1" applyFill="1" applyBorder="1" applyAlignment="1">
      <alignment horizontal="center" vertical="center"/>
    </xf>
    <xf numFmtId="0" fontId="16" fillId="7" borderId="9" xfId="0" applyFont="1" applyFill="1" applyBorder="1" applyAlignment="1">
      <alignment horizontal="center" vertical="center"/>
    </xf>
    <xf numFmtId="0" fontId="16" fillId="7" borderId="18" xfId="0" applyFont="1" applyFill="1" applyBorder="1" applyAlignment="1">
      <alignment horizontal="center" vertical="center"/>
    </xf>
    <xf numFmtId="0" fontId="0" fillId="7" borderId="8" xfId="0" applyFill="1" applyBorder="1" applyAlignment="1">
      <alignment horizontal="center" vertical="center" wrapText="1"/>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13" xfId="0" applyFill="1" applyBorder="1" applyAlignment="1">
      <alignment horizontal="center" vertical="center"/>
    </xf>
    <xf numFmtId="0" fontId="0" fillId="4" borderId="18" xfId="0" applyFill="1" applyBorder="1" applyAlignment="1">
      <alignment horizontal="center" vertical="center"/>
    </xf>
    <xf numFmtId="0" fontId="0" fillId="4" borderId="2" xfId="0" applyFill="1" applyBorder="1" applyAlignment="1">
      <alignment horizontal="center" vertical="center"/>
    </xf>
    <xf numFmtId="0" fontId="0" fillId="4" borderId="19" xfId="0" applyFill="1" applyBorder="1" applyAlignment="1">
      <alignment horizontal="center" vertical="center"/>
    </xf>
    <xf numFmtId="0" fontId="0" fillId="7" borderId="8" xfId="0" applyFill="1" applyBorder="1" applyAlignment="1">
      <alignment horizontal="center" vertical="center" textRotation="255" shrinkToFit="1"/>
    </xf>
    <xf numFmtId="0" fontId="0" fillId="7" borderId="16" xfId="0" applyFill="1" applyBorder="1" applyAlignment="1">
      <alignment horizontal="center" vertical="center" textRotation="255" shrinkToFit="1"/>
    </xf>
    <xf numFmtId="0" fontId="0" fillId="7" borderId="11" xfId="0" applyFill="1" applyBorder="1" applyAlignment="1">
      <alignment horizontal="center" vertical="center" textRotation="255" shrinkToFit="1"/>
    </xf>
    <xf numFmtId="0" fontId="0" fillId="4" borderId="37" xfId="0" applyFill="1" applyBorder="1" applyAlignment="1">
      <alignment horizontal="center" vertical="center" wrapText="1"/>
    </xf>
    <xf numFmtId="0" fontId="0" fillId="4" borderId="38" xfId="0" applyFill="1" applyBorder="1" applyAlignment="1">
      <alignment horizontal="center" vertical="center"/>
    </xf>
    <xf numFmtId="0" fontId="0" fillId="6" borderId="8" xfId="0" applyFill="1" applyBorder="1" applyAlignment="1">
      <alignment horizontal="center" vertical="center" textRotation="255" shrinkToFit="1"/>
    </xf>
    <xf numFmtId="0" fontId="0" fillId="6" borderId="16" xfId="0" applyFill="1" applyBorder="1" applyAlignment="1">
      <alignment horizontal="center" vertical="center" textRotation="255" shrinkToFit="1"/>
    </xf>
    <xf numFmtId="0" fontId="0" fillId="6" borderId="11" xfId="0" applyFill="1" applyBorder="1" applyAlignment="1">
      <alignment horizontal="center" vertical="center" textRotation="255" shrinkToFit="1"/>
    </xf>
    <xf numFmtId="0" fontId="0" fillId="6" borderId="8" xfId="0" applyFill="1" applyBorder="1" applyAlignment="1">
      <alignment horizontal="center" vertical="center" wrapTex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3" xfId="0" applyFill="1" applyBorder="1" applyAlignment="1">
      <alignment horizontal="center" vertical="center"/>
    </xf>
    <xf numFmtId="0" fontId="0" fillId="6" borderId="23" xfId="0" applyFill="1" applyBorder="1" applyAlignment="1">
      <alignment horizontal="center" vertical="center"/>
    </xf>
    <xf numFmtId="0" fontId="0" fillId="6" borderId="9" xfId="0" applyFill="1" applyBorder="1" applyAlignment="1">
      <alignment horizontal="center" vertical="center"/>
    </xf>
    <xf numFmtId="0" fontId="0" fillId="6" borderId="18" xfId="0" applyFill="1" applyBorder="1" applyAlignment="1">
      <alignment horizontal="center" vertical="center"/>
    </xf>
    <xf numFmtId="0" fontId="0" fillId="9" borderId="8" xfId="0" applyFill="1" applyBorder="1" applyAlignment="1">
      <alignment horizontal="center" vertical="center" textRotation="255" shrinkToFit="1"/>
    </xf>
    <xf numFmtId="0" fontId="0" fillId="9" borderId="16" xfId="0" applyFill="1" applyBorder="1" applyAlignment="1">
      <alignment horizontal="center" vertical="center" textRotation="255" shrinkToFit="1"/>
    </xf>
    <xf numFmtId="0" fontId="0" fillId="9" borderId="11" xfId="0" applyFill="1" applyBorder="1" applyAlignment="1">
      <alignment horizontal="center" vertical="center" textRotation="255" shrinkToFit="1"/>
    </xf>
    <xf numFmtId="0" fontId="0" fillId="9" borderId="8" xfId="0" applyFill="1" applyBorder="1" applyAlignment="1">
      <alignment horizontal="center" vertical="center" wrapText="1"/>
    </xf>
    <xf numFmtId="0" fontId="0" fillId="9" borderId="10" xfId="0" applyFill="1" applyBorder="1" applyAlignment="1">
      <alignment horizontal="center" vertical="center"/>
    </xf>
    <xf numFmtId="0" fontId="0" fillId="9" borderId="11" xfId="0" applyFill="1" applyBorder="1" applyAlignment="1">
      <alignment horizontal="center" vertical="center"/>
    </xf>
    <xf numFmtId="0" fontId="0" fillId="9" borderId="13" xfId="0" applyFill="1" applyBorder="1" applyAlignment="1">
      <alignment horizontal="center" vertical="center"/>
    </xf>
    <xf numFmtId="0" fontId="0" fillId="9" borderId="23" xfId="0" applyFill="1" applyBorder="1" applyAlignment="1">
      <alignment horizontal="center" vertical="center"/>
    </xf>
    <xf numFmtId="0" fontId="0" fillId="9" borderId="9" xfId="0" applyFill="1" applyBorder="1" applyAlignment="1">
      <alignment horizontal="center" vertical="center"/>
    </xf>
    <xf numFmtId="0" fontId="0" fillId="9" borderId="18" xfId="0" applyFill="1" applyBorder="1" applyAlignment="1">
      <alignment horizontal="center" vertical="center"/>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9" fillId="2" borderId="0" xfId="0" applyFont="1" applyFill="1" applyAlignment="1">
      <alignment horizontal="right" vertical="center"/>
    </xf>
    <xf numFmtId="0" fontId="0" fillId="0" borderId="0" xfId="0"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wrapText="1"/>
    </xf>
    <xf numFmtId="0" fontId="0" fillId="0" borderId="50" xfId="0" applyBorder="1" applyAlignment="1">
      <alignment horizontal="center" vertical="center" wrapText="1"/>
    </xf>
    <xf numFmtId="0" fontId="0" fillId="0" borderId="29"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D9D9"/>
      <color rgb="FF6CA6DA"/>
      <color rgb="FF5497D4"/>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4212598425197"/>
          <c:y val="0.10033172936716243"/>
          <c:w val="0.46849081364829398"/>
          <c:h val="0.78081802274715661"/>
        </c:manualLayout>
      </c:layout>
      <c:radarChart>
        <c:radarStyle val="marker"/>
        <c:varyColors val="0"/>
        <c:ser>
          <c:idx val="2"/>
          <c:order val="0"/>
          <c:tx>
            <c:v>前々回</c:v>
          </c:tx>
          <c:spPr>
            <a:ln w="22225" cap="rnd">
              <a:solidFill>
                <a:schemeClr val="accent6">
                  <a:lumMod val="60000"/>
                  <a:lumOff val="40000"/>
                </a:schemeClr>
              </a:solidFill>
              <a:prstDash val="solid"/>
              <a:round/>
            </a:ln>
            <a:effectLst/>
          </c:spPr>
          <c:marker>
            <c:symbol val="none"/>
          </c:marker>
          <c:val>
            <c:numRef>
              <c:f>'入力シート（前々回）'!$DC$2:$DG$2</c:f>
              <c:numCache>
                <c:formatCode>General</c:formatCode>
                <c:ptCount val="5"/>
                <c:pt idx="0">
                  <c:v>13</c:v>
                </c:pt>
                <c:pt idx="1">
                  <c:v>13.75</c:v>
                </c:pt>
                <c:pt idx="2">
                  <c:v>12.5</c:v>
                </c:pt>
                <c:pt idx="3">
                  <c:v>12.25</c:v>
                </c:pt>
                <c:pt idx="4">
                  <c:v>12.25</c:v>
                </c:pt>
              </c:numCache>
            </c:numRef>
          </c:val>
          <c:extLst>
            <c:ext xmlns:c16="http://schemas.microsoft.com/office/drawing/2014/chart" uri="{C3380CC4-5D6E-409C-BE32-E72D297353CC}">
              <c16:uniqueId val="{00000004-5300-4A45-8758-28786D94337A}"/>
            </c:ext>
          </c:extLst>
        </c:ser>
        <c:ser>
          <c:idx val="1"/>
          <c:order val="1"/>
          <c:tx>
            <c:v>前回</c:v>
          </c:tx>
          <c:spPr>
            <a:ln w="25400" cap="rnd">
              <a:solidFill>
                <a:srgbClr val="6CA6DA"/>
              </a:solidFill>
              <a:round/>
            </a:ln>
            <a:effectLst/>
          </c:spPr>
          <c:marker>
            <c:symbol val="none"/>
          </c:marker>
          <c:val>
            <c:numRef>
              <c:f>'入力シート（前回）'!$DC$2:$DG$2</c:f>
              <c:numCache>
                <c:formatCode>General</c:formatCode>
                <c:ptCount val="5"/>
                <c:pt idx="0">
                  <c:v>15.666666666666666</c:v>
                </c:pt>
                <c:pt idx="1">
                  <c:v>16.666666666666668</c:v>
                </c:pt>
                <c:pt idx="2">
                  <c:v>15</c:v>
                </c:pt>
                <c:pt idx="3">
                  <c:v>14.666666666666666</c:v>
                </c:pt>
                <c:pt idx="4">
                  <c:v>14.666666666666666</c:v>
                </c:pt>
              </c:numCache>
            </c:numRef>
          </c:val>
          <c:extLst>
            <c:ext xmlns:c16="http://schemas.microsoft.com/office/drawing/2014/chart" uri="{C3380CC4-5D6E-409C-BE32-E72D297353CC}">
              <c16:uniqueId val="{00000001-5300-4A45-8758-28786D94337A}"/>
            </c:ext>
          </c:extLst>
        </c:ser>
        <c:ser>
          <c:idx val="0"/>
          <c:order val="2"/>
          <c:tx>
            <c:v>今回</c:v>
          </c:tx>
          <c:spPr>
            <a:ln w="38100" cap="rnd">
              <a:solidFill>
                <a:srgbClr val="FF0000"/>
              </a:solidFill>
              <a:round/>
            </a:ln>
            <a:effectLst/>
          </c:spPr>
          <c:marker>
            <c:symbol val="none"/>
          </c:marker>
          <c:cat>
            <c:strRef>
              <c:f>レポート!$B$4:$F$4</c:f>
              <c:strCache>
                <c:ptCount val="5"/>
                <c:pt idx="0">
                  <c:v>基本概念
の理解度</c:v>
                </c:pt>
                <c:pt idx="1">
                  <c:v>教科等横断的な視点からの取組状況</c:v>
                </c:pt>
                <c:pt idx="2">
                  <c:v>ＰＤＣＡサイクルを回した
マネジメント
の達成度</c:v>
                </c:pt>
                <c:pt idx="3">
                  <c:v>内外リソース
の活用度</c:v>
                </c:pt>
                <c:pt idx="4">
                  <c:v>カリキュラム・
マネジメント
の推進状況</c:v>
                </c:pt>
              </c:strCache>
            </c:strRef>
          </c:cat>
          <c:val>
            <c:numRef>
              <c:f>レポート!$B$5:$F$5</c:f>
              <c:numCache>
                <c:formatCode>0.0_ </c:formatCode>
                <c:ptCount val="5"/>
                <c:pt idx="0">
                  <c:v>17.133333333333333</c:v>
                </c:pt>
                <c:pt idx="1">
                  <c:v>16.399999999999999</c:v>
                </c:pt>
                <c:pt idx="2">
                  <c:v>17</c:v>
                </c:pt>
                <c:pt idx="3">
                  <c:v>16.466666666666665</c:v>
                </c:pt>
                <c:pt idx="4">
                  <c:v>17.533333333333335</c:v>
                </c:pt>
              </c:numCache>
            </c:numRef>
          </c:val>
          <c:extLst>
            <c:ext xmlns:c16="http://schemas.microsoft.com/office/drawing/2014/chart" uri="{C3380CC4-5D6E-409C-BE32-E72D297353CC}">
              <c16:uniqueId val="{00000000-2158-40F1-8E50-0FB2C5B1A599}"/>
            </c:ext>
          </c:extLst>
        </c:ser>
        <c:dLbls>
          <c:showLegendKey val="0"/>
          <c:showVal val="0"/>
          <c:showCatName val="0"/>
          <c:showSerName val="0"/>
          <c:showPercent val="0"/>
          <c:showBubbleSize val="0"/>
        </c:dLbls>
        <c:axId val="17754520"/>
        <c:axId val="17756488"/>
      </c:radarChart>
      <c:catAx>
        <c:axId val="1775452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crossAx val="17756488"/>
        <c:crosses val="autoZero"/>
        <c:auto val="1"/>
        <c:lblAlgn val="ctr"/>
        <c:lblOffset val="100"/>
        <c:noMultiLvlLbl val="0"/>
      </c:catAx>
      <c:valAx>
        <c:axId val="17756488"/>
        <c:scaling>
          <c:orientation val="minMax"/>
          <c:max val="20"/>
          <c:min val="5"/>
        </c:scaling>
        <c:delete val="0"/>
        <c:axPos val="l"/>
        <c:majorGridlines>
          <c:spPr>
            <a:ln w="9525" cap="flat" cmpd="sng" algn="ctr">
              <a:solidFill>
                <a:schemeClr val="bg1">
                  <a:lumMod val="65000"/>
                </a:schemeClr>
              </a:solidFill>
              <a:round/>
            </a:ln>
            <a:effectLst/>
          </c:spPr>
        </c:majorGridlines>
        <c:numFmt formatCode="0_ "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7754520"/>
        <c:crosses val="autoZero"/>
        <c:crossBetween val="between"/>
        <c:majorUnit val="5"/>
      </c:valAx>
      <c:spPr>
        <a:noFill/>
        <a:ln>
          <a:noFill/>
        </a:ln>
        <a:effectLst/>
      </c:spPr>
    </c:plotArea>
    <c:legend>
      <c:legendPos val="r"/>
      <c:layout>
        <c:manualLayout>
          <c:xMode val="edge"/>
          <c:yMode val="edge"/>
          <c:x val="0.17210919312698972"/>
          <c:y val="0.83210025646527497"/>
          <c:w val="0.49506330149914207"/>
          <c:h val="0.166812596765722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150479</xdr:colOff>
      <xdr:row>7</xdr:row>
      <xdr:rowOff>6402</xdr:rowOff>
    </xdr:from>
    <xdr:to>
      <xdr:col>5</xdr:col>
      <xdr:colOff>286551</xdr:colOff>
      <xdr:row>20</xdr:row>
      <xdr:rowOff>156081</xdr:rowOff>
    </xdr:to>
    <xdr:sp macro="" textlink="">
      <xdr:nvSpPr>
        <xdr:cNvPr id="4" name="正方形/長方形 3"/>
        <xdr:cNvSpPr/>
      </xdr:nvSpPr>
      <xdr:spPr>
        <a:xfrm>
          <a:off x="497861" y="3043196"/>
          <a:ext cx="5828661" cy="4979414"/>
        </a:xfrm>
        <a:prstGeom prst="rect">
          <a:avLst/>
        </a:prstGeom>
        <a:solidFill>
          <a:schemeClr val="accent4">
            <a:lumMod val="20000"/>
            <a:lumOff val="80000"/>
          </a:schemeClr>
        </a:solidFill>
        <a:ln w="38100">
          <a:solidFill>
            <a:schemeClr val="accent2"/>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600"/>
        </a:p>
      </xdr:txBody>
    </xdr:sp>
    <xdr:clientData/>
  </xdr:twoCellAnchor>
  <xdr:twoCellAnchor>
    <xdr:from>
      <xdr:col>0</xdr:col>
      <xdr:colOff>87245</xdr:colOff>
      <xdr:row>7</xdr:row>
      <xdr:rowOff>77998</xdr:rowOff>
    </xdr:from>
    <xdr:to>
      <xdr:col>6</xdr:col>
      <xdr:colOff>590709</xdr:colOff>
      <xdr:row>20</xdr:row>
      <xdr:rowOff>141713</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1165411</xdr:colOff>
      <xdr:row>7</xdr:row>
      <xdr:rowOff>123264</xdr:rowOff>
    </xdr:from>
    <xdr:to>
      <xdr:col>3</xdr:col>
      <xdr:colOff>1355911</xdr:colOff>
      <xdr:row>9</xdr:row>
      <xdr:rowOff>168089</xdr:rowOff>
    </xdr:to>
    <xdr:sp macro="" textlink="">
      <xdr:nvSpPr>
        <xdr:cNvPr id="2" name="テキスト ボックス 1"/>
        <xdr:cNvSpPr txBox="1"/>
      </xdr:nvSpPr>
      <xdr:spPr>
        <a:xfrm>
          <a:off x="2935940" y="3160058"/>
          <a:ext cx="1613647" cy="403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基本概念</a:t>
          </a:r>
        </a:p>
      </xdr:txBody>
    </xdr:sp>
    <xdr:clientData/>
  </xdr:twoCellAnchor>
  <xdr:twoCellAnchor>
    <xdr:from>
      <xdr:col>4</xdr:col>
      <xdr:colOff>195304</xdr:colOff>
      <xdr:row>15</xdr:row>
      <xdr:rowOff>84846</xdr:rowOff>
    </xdr:from>
    <xdr:to>
      <xdr:col>5</xdr:col>
      <xdr:colOff>385804</xdr:colOff>
      <xdr:row>16</xdr:row>
      <xdr:rowOff>728384</xdr:rowOff>
    </xdr:to>
    <xdr:sp macro="" textlink="">
      <xdr:nvSpPr>
        <xdr:cNvPr id="5" name="テキスト ボックス 4"/>
        <xdr:cNvSpPr txBox="1"/>
      </xdr:nvSpPr>
      <xdr:spPr>
        <a:xfrm>
          <a:off x="4812128" y="4544787"/>
          <a:ext cx="1613647" cy="86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教科等</a:t>
          </a:r>
          <a:endParaRPr kumimoji="1" lang="en-US" altLang="ja-JP" sz="1600" b="1"/>
        </a:p>
        <a:p>
          <a:pPr algn="ctr"/>
          <a:r>
            <a:rPr kumimoji="1" lang="ja-JP" altLang="en-US" sz="1600" b="1"/>
            <a:t>横断</a:t>
          </a:r>
        </a:p>
      </xdr:txBody>
    </xdr:sp>
    <xdr:clientData/>
  </xdr:twoCellAnchor>
  <xdr:twoCellAnchor>
    <xdr:from>
      <xdr:col>3</xdr:col>
      <xdr:colOff>986437</xdr:colOff>
      <xdr:row>18</xdr:row>
      <xdr:rowOff>752715</xdr:rowOff>
    </xdr:from>
    <xdr:to>
      <xdr:col>5</xdr:col>
      <xdr:colOff>213231</xdr:colOff>
      <xdr:row>19</xdr:row>
      <xdr:rowOff>360509</xdr:rowOff>
    </xdr:to>
    <xdr:sp macro="" textlink="">
      <xdr:nvSpPr>
        <xdr:cNvPr id="6" name="テキスト ボックス 5"/>
        <xdr:cNvSpPr txBox="1"/>
      </xdr:nvSpPr>
      <xdr:spPr>
        <a:xfrm>
          <a:off x="4180113" y="7028009"/>
          <a:ext cx="2073089"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ＰＤＣＡ</a:t>
          </a:r>
        </a:p>
      </xdr:txBody>
    </xdr:sp>
    <xdr:clientData/>
  </xdr:twoCellAnchor>
  <xdr:twoCellAnchor>
    <xdr:from>
      <xdr:col>1</xdr:col>
      <xdr:colOff>623369</xdr:colOff>
      <xdr:row>18</xdr:row>
      <xdr:rowOff>501706</xdr:rowOff>
    </xdr:from>
    <xdr:to>
      <xdr:col>2</xdr:col>
      <xdr:colOff>813869</xdr:colOff>
      <xdr:row>19</xdr:row>
      <xdr:rowOff>717179</xdr:rowOff>
    </xdr:to>
    <xdr:sp macro="" textlink="">
      <xdr:nvSpPr>
        <xdr:cNvPr id="7" name="テキスト ボックス 6"/>
        <xdr:cNvSpPr txBox="1"/>
      </xdr:nvSpPr>
      <xdr:spPr>
        <a:xfrm>
          <a:off x="970751" y="6777000"/>
          <a:ext cx="1613647" cy="1011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内外</a:t>
          </a:r>
          <a:endParaRPr kumimoji="1" lang="en-US" altLang="ja-JP" sz="1600" b="1"/>
        </a:p>
        <a:p>
          <a:pPr algn="ctr"/>
          <a:r>
            <a:rPr kumimoji="1" lang="ja-JP" altLang="en-US" sz="1600" b="1"/>
            <a:t>リソース</a:t>
          </a:r>
        </a:p>
      </xdr:txBody>
    </xdr:sp>
    <xdr:clientData/>
  </xdr:twoCellAnchor>
  <xdr:twoCellAnchor>
    <xdr:from>
      <xdr:col>1</xdr:col>
      <xdr:colOff>392206</xdr:colOff>
      <xdr:row>15</xdr:row>
      <xdr:rowOff>194663</xdr:rowOff>
    </xdr:from>
    <xdr:to>
      <xdr:col>2</xdr:col>
      <xdr:colOff>22412</xdr:colOff>
      <xdr:row>16</xdr:row>
      <xdr:rowOff>373957</xdr:rowOff>
    </xdr:to>
    <xdr:sp macro="" textlink="">
      <xdr:nvSpPr>
        <xdr:cNvPr id="9" name="テキスト ボックス 8"/>
        <xdr:cNvSpPr txBox="1"/>
      </xdr:nvSpPr>
      <xdr:spPr>
        <a:xfrm>
          <a:off x="739588" y="4654604"/>
          <a:ext cx="1053353"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推　進</a:t>
          </a:r>
        </a:p>
      </xdr:txBody>
    </xdr:sp>
    <xdr:clientData/>
  </xdr:twoCellAnchor>
  <xdr:twoCellAnchor>
    <xdr:from>
      <xdr:col>1</xdr:col>
      <xdr:colOff>963706</xdr:colOff>
      <xdr:row>4</xdr:row>
      <xdr:rowOff>324970</xdr:rowOff>
    </xdr:from>
    <xdr:to>
      <xdr:col>2</xdr:col>
      <xdr:colOff>537881</xdr:colOff>
      <xdr:row>5</xdr:row>
      <xdr:rowOff>44824</xdr:rowOff>
    </xdr:to>
    <xdr:sp macro="" textlink="">
      <xdr:nvSpPr>
        <xdr:cNvPr id="10" name="テキスト ボックス 9"/>
        <xdr:cNvSpPr txBox="1"/>
      </xdr:nvSpPr>
      <xdr:spPr>
        <a:xfrm>
          <a:off x="1311088" y="2353235"/>
          <a:ext cx="997322"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latin typeface="ＭＳ ゴシック" panose="020B0609070205080204" pitchFamily="49" charset="-128"/>
              <a:ea typeface="ＭＳ ゴシック" panose="020B0609070205080204" pitchFamily="49" charset="-128"/>
            </a:rPr>
            <a:t>20</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941295</xdr:colOff>
      <xdr:row>4</xdr:row>
      <xdr:rowOff>336178</xdr:rowOff>
    </xdr:from>
    <xdr:to>
      <xdr:col>4</xdr:col>
      <xdr:colOff>493060</xdr:colOff>
      <xdr:row>5</xdr:row>
      <xdr:rowOff>56032</xdr:rowOff>
    </xdr:to>
    <xdr:sp macro="" textlink="">
      <xdr:nvSpPr>
        <xdr:cNvPr id="12" name="テキスト ボックス 11"/>
        <xdr:cNvSpPr txBox="1"/>
      </xdr:nvSpPr>
      <xdr:spPr>
        <a:xfrm>
          <a:off x="4134971" y="2364443"/>
          <a:ext cx="974913"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latin typeface="ＭＳ ゴシック" panose="020B0609070205080204" pitchFamily="49" charset="-128"/>
              <a:ea typeface="ＭＳ ゴシック" panose="020B0609070205080204" pitchFamily="49" charset="-128"/>
            </a:rPr>
            <a:t>20</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762000</xdr:colOff>
      <xdr:row>4</xdr:row>
      <xdr:rowOff>302558</xdr:rowOff>
    </xdr:from>
    <xdr:to>
      <xdr:col>7</xdr:col>
      <xdr:colOff>145678</xdr:colOff>
      <xdr:row>5</xdr:row>
      <xdr:rowOff>22412</xdr:rowOff>
    </xdr:to>
    <xdr:sp macro="" textlink="">
      <xdr:nvSpPr>
        <xdr:cNvPr id="15" name="テキスト ボックス 14"/>
        <xdr:cNvSpPr txBox="1"/>
      </xdr:nvSpPr>
      <xdr:spPr>
        <a:xfrm>
          <a:off x="5927912" y="1871382"/>
          <a:ext cx="649942"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latin typeface="ＭＳ ゴシック" panose="020B0609070205080204" pitchFamily="49" charset="-128"/>
              <a:ea typeface="ＭＳ ゴシック" panose="020B0609070205080204" pitchFamily="49" charset="-128"/>
            </a:rPr>
            <a:t>100</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952501</xdr:colOff>
      <xdr:row>4</xdr:row>
      <xdr:rowOff>324971</xdr:rowOff>
    </xdr:from>
    <xdr:to>
      <xdr:col>3</xdr:col>
      <xdr:colOff>526676</xdr:colOff>
      <xdr:row>5</xdr:row>
      <xdr:rowOff>44825</xdr:rowOff>
    </xdr:to>
    <xdr:sp macro="" textlink="">
      <xdr:nvSpPr>
        <xdr:cNvPr id="16" name="テキスト ボックス 15"/>
        <xdr:cNvSpPr txBox="1"/>
      </xdr:nvSpPr>
      <xdr:spPr>
        <a:xfrm>
          <a:off x="2723030" y="2353236"/>
          <a:ext cx="997322"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latin typeface="ＭＳ ゴシック" panose="020B0609070205080204" pitchFamily="49" charset="-128"/>
              <a:ea typeface="ＭＳ ゴシック" panose="020B0609070205080204" pitchFamily="49" charset="-128"/>
            </a:rPr>
            <a:t>20</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974911</xdr:colOff>
      <xdr:row>4</xdr:row>
      <xdr:rowOff>336177</xdr:rowOff>
    </xdr:from>
    <xdr:to>
      <xdr:col>5</xdr:col>
      <xdr:colOff>549086</xdr:colOff>
      <xdr:row>5</xdr:row>
      <xdr:rowOff>56031</xdr:rowOff>
    </xdr:to>
    <xdr:sp macro="" textlink="">
      <xdr:nvSpPr>
        <xdr:cNvPr id="17" name="テキスト ボックス 16"/>
        <xdr:cNvSpPr txBox="1"/>
      </xdr:nvSpPr>
      <xdr:spPr>
        <a:xfrm>
          <a:off x="5591735" y="2364442"/>
          <a:ext cx="997322"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latin typeface="ＭＳ ゴシック" panose="020B0609070205080204" pitchFamily="49" charset="-128"/>
              <a:ea typeface="ＭＳ ゴシック" panose="020B0609070205080204" pitchFamily="49" charset="-128"/>
            </a:rPr>
            <a:t>20</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963706</xdr:colOff>
      <xdr:row>4</xdr:row>
      <xdr:rowOff>313764</xdr:rowOff>
    </xdr:from>
    <xdr:to>
      <xdr:col>6</xdr:col>
      <xdr:colOff>537881</xdr:colOff>
      <xdr:row>5</xdr:row>
      <xdr:rowOff>33618</xdr:rowOff>
    </xdr:to>
    <xdr:sp macro="" textlink="">
      <xdr:nvSpPr>
        <xdr:cNvPr id="18" name="テキスト ボックス 17"/>
        <xdr:cNvSpPr txBox="1"/>
      </xdr:nvSpPr>
      <xdr:spPr>
        <a:xfrm>
          <a:off x="7003677" y="2342029"/>
          <a:ext cx="997322"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latin typeface="ＭＳ ゴシック" panose="020B0609070205080204" pitchFamily="49" charset="-128"/>
              <a:ea typeface="ＭＳ ゴシック" panose="020B0609070205080204" pitchFamily="49" charset="-128"/>
            </a:rPr>
            <a:t>20</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291352</xdr:colOff>
      <xdr:row>11</xdr:row>
      <xdr:rowOff>11206</xdr:rowOff>
    </xdr:from>
    <xdr:to>
      <xdr:col>9</xdr:col>
      <xdr:colOff>1736911</xdr:colOff>
      <xdr:row>11</xdr:row>
      <xdr:rowOff>280147</xdr:rowOff>
    </xdr:to>
    <xdr:sp macro="" textlink="">
      <xdr:nvSpPr>
        <xdr:cNvPr id="2" name="正方形/長方形 1"/>
        <xdr:cNvSpPr/>
      </xdr:nvSpPr>
      <xdr:spPr>
        <a:xfrm>
          <a:off x="8146676" y="4594412"/>
          <a:ext cx="1445559" cy="268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↓ここに差し込み</a:t>
          </a:r>
        </a:p>
      </xdr:txBody>
    </xdr:sp>
    <xdr:clientData/>
  </xdr:twoCellAnchor>
  <xdr:twoCellAnchor>
    <xdr:from>
      <xdr:col>9</xdr:col>
      <xdr:colOff>545726</xdr:colOff>
      <xdr:row>12</xdr:row>
      <xdr:rowOff>31937</xdr:rowOff>
    </xdr:from>
    <xdr:to>
      <xdr:col>9</xdr:col>
      <xdr:colOff>1991285</xdr:colOff>
      <xdr:row>12</xdr:row>
      <xdr:rowOff>300878</xdr:rowOff>
    </xdr:to>
    <xdr:sp macro="" textlink="">
      <xdr:nvSpPr>
        <xdr:cNvPr id="3" name="正方形/長方形 2"/>
        <xdr:cNvSpPr/>
      </xdr:nvSpPr>
      <xdr:spPr>
        <a:xfrm>
          <a:off x="8413376" y="5623112"/>
          <a:ext cx="1445559" cy="268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↓ここに差し込み</a:t>
          </a:r>
        </a:p>
      </xdr:txBody>
    </xdr:sp>
    <xdr:clientData/>
  </xdr:twoCellAnchor>
  <xdr:twoCellAnchor>
    <xdr:from>
      <xdr:col>9</xdr:col>
      <xdr:colOff>936251</xdr:colOff>
      <xdr:row>12</xdr:row>
      <xdr:rowOff>936812</xdr:rowOff>
    </xdr:from>
    <xdr:to>
      <xdr:col>9</xdr:col>
      <xdr:colOff>2381810</xdr:colOff>
      <xdr:row>13</xdr:row>
      <xdr:rowOff>215153</xdr:rowOff>
    </xdr:to>
    <xdr:sp macro="" textlink="">
      <xdr:nvSpPr>
        <xdr:cNvPr id="4" name="正方形/長方形 3"/>
        <xdr:cNvSpPr/>
      </xdr:nvSpPr>
      <xdr:spPr>
        <a:xfrm>
          <a:off x="8803901" y="6527987"/>
          <a:ext cx="1445559" cy="268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↓ここに差し込み</a:t>
          </a:r>
        </a:p>
      </xdr:txBody>
    </xdr:sp>
    <xdr:clientData/>
  </xdr:twoCellAnchor>
  <xdr:twoCellAnchor>
    <xdr:from>
      <xdr:col>9</xdr:col>
      <xdr:colOff>533400</xdr:colOff>
      <xdr:row>0</xdr:row>
      <xdr:rowOff>38100</xdr:rowOff>
    </xdr:from>
    <xdr:to>
      <xdr:col>9</xdr:col>
      <xdr:colOff>2762250</xdr:colOff>
      <xdr:row>1</xdr:row>
      <xdr:rowOff>135591</xdr:rowOff>
    </xdr:to>
    <xdr:sp macro="" textlink="">
      <xdr:nvSpPr>
        <xdr:cNvPr id="6" name="正方形/長方形 5"/>
        <xdr:cNvSpPr/>
      </xdr:nvSpPr>
      <xdr:spPr>
        <a:xfrm>
          <a:off x="8401050" y="38100"/>
          <a:ext cx="2228850" cy="268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↓どれか１つが選ばれます</a:t>
          </a:r>
        </a:p>
      </xdr:txBody>
    </xdr:sp>
    <xdr:clientData/>
  </xdr:twoCellAnchor>
  <xdr:twoCellAnchor>
    <xdr:from>
      <xdr:col>2</xdr:col>
      <xdr:colOff>431426</xdr:colOff>
      <xdr:row>16</xdr:row>
      <xdr:rowOff>9525</xdr:rowOff>
    </xdr:from>
    <xdr:to>
      <xdr:col>5</xdr:col>
      <xdr:colOff>695325</xdr:colOff>
      <xdr:row>17</xdr:row>
      <xdr:rowOff>142874</xdr:rowOff>
    </xdr:to>
    <xdr:sp macro="" textlink="">
      <xdr:nvSpPr>
        <xdr:cNvPr id="7" name="正方形/長方形 6"/>
        <xdr:cNvSpPr/>
      </xdr:nvSpPr>
      <xdr:spPr>
        <a:xfrm>
          <a:off x="2565026" y="8953500"/>
          <a:ext cx="2921374" cy="30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↓上記が組み合わされて作成されます</a:t>
          </a:r>
        </a:p>
      </xdr:txBody>
    </xdr:sp>
    <xdr:clientData/>
  </xdr:twoCellAnchor>
  <xdr:twoCellAnchor>
    <xdr:from>
      <xdr:col>9</xdr:col>
      <xdr:colOff>679076</xdr:colOff>
      <xdr:row>14</xdr:row>
      <xdr:rowOff>60512</xdr:rowOff>
    </xdr:from>
    <xdr:to>
      <xdr:col>9</xdr:col>
      <xdr:colOff>2124635</xdr:colOff>
      <xdr:row>14</xdr:row>
      <xdr:rowOff>329453</xdr:rowOff>
    </xdr:to>
    <xdr:sp macro="" textlink="">
      <xdr:nvSpPr>
        <xdr:cNvPr id="8" name="正方形/長方形 7"/>
        <xdr:cNvSpPr/>
      </xdr:nvSpPr>
      <xdr:spPr>
        <a:xfrm>
          <a:off x="8546726" y="7632887"/>
          <a:ext cx="1445559" cy="268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↓ここに差し込み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336178</xdr:colOff>
      <xdr:row>3</xdr:row>
      <xdr:rowOff>100853</xdr:rowOff>
    </xdr:from>
    <xdr:to>
      <xdr:col>8</xdr:col>
      <xdr:colOff>4684059</xdr:colOff>
      <xdr:row>3</xdr:row>
      <xdr:rowOff>392205</xdr:rowOff>
    </xdr:to>
    <xdr:sp macro="" textlink="">
      <xdr:nvSpPr>
        <xdr:cNvPr id="2" name="正方形/長方形 1"/>
        <xdr:cNvSpPr/>
      </xdr:nvSpPr>
      <xdr:spPr>
        <a:xfrm>
          <a:off x="19150854" y="795618"/>
          <a:ext cx="4347881" cy="291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↓①～⑤のうち最も低い点数のものが採用されます。</a:t>
          </a:r>
        </a:p>
      </xdr:txBody>
    </xdr:sp>
    <xdr:clientData/>
  </xdr:twoCellAnchor>
  <xdr:twoCellAnchor>
    <xdr:from>
      <xdr:col>8</xdr:col>
      <xdr:colOff>107578</xdr:colOff>
      <xdr:row>15</xdr:row>
      <xdr:rowOff>73959</xdr:rowOff>
    </xdr:from>
    <xdr:to>
      <xdr:col>8</xdr:col>
      <xdr:colOff>4455459</xdr:colOff>
      <xdr:row>15</xdr:row>
      <xdr:rowOff>365311</xdr:rowOff>
    </xdr:to>
    <xdr:sp macro="" textlink="">
      <xdr:nvSpPr>
        <xdr:cNvPr id="3" name="正方形/長方形 2"/>
        <xdr:cNvSpPr/>
      </xdr:nvSpPr>
      <xdr:spPr>
        <a:xfrm>
          <a:off x="18922254" y="7312959"/>
          <a:ext cx="4347881" cy="291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↓⑪～⑮のうち最も低い点数のものが採用されます。</a:t>
          </a:r>
        </a:p>
      </xdr:txBody>
    </xdr:sp>
    <xdr:clientData/>
  </xdr:twoCellAnchor>
  <xdr:twoCellAnchor>
    <xdr:from>
      <xdr:col>8</xdr:col>
      <xdr:colOff>89647</xdr:colOff>
      <xdr:row>9</xdr:row>
      <xdr:rowOff>89646</xdr:rowOff>
    </xdr:from>
    <xdr:to>
      <xdr:col>8</xdr:col>
      <xdr:colOff>4437528</xdr:colOff>
      <xdr:row>9</xdr:row>
      <xdr:rowOff>380998</xdr:rowOff>
    </xdr:to>
    <xdr:sp macro="" textlink="">
      <xdr:nvSpPr>
        <xdr:cNvPr id="4" name="正方形/長方形 3"/>
        <xdr:cNvSpPr/>
      </xdr:nvSpPr>
      <xdr:spPr>
        <a:xfrm>
          <a:off x="18904323" y="4224617"/>
          <a:ext cx="4347881" cy="291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↓⑥～⑩のうち最も低い点数のものが採用されます。</a:t>
          </a:r>
        </a:p>
      </xdr:txBody>
    </xdr:sp>
    <xdr:clientData/>
  </xdr:twoCellAnchor>
  <xdr:twoCellAnchor>
    <xdr:from>
      <xdr:col>8</xdr:col>
      <xdr:colOff>81804</xdr:colOff>
      <xdr:row>21</xdr:row>
      <xdr:rowOff>45384</xdr:rowOff>
    </xdr:from>
    <xdr:to>
      <xdr:col>8</xdr:col>
      <xdr:colOff>4429685</xdr:colOff>
      <xdr:row>21</xdr:row>
      <xdr:rowOff>336736</xdr:rowOff>
    </xdr:to>
    <xdr:sp macro="" textlink="">
      <xdr:nvSpPr>
        <xdr:cNvPr id="5" name="正方形/長方形 4"/>
        <xdr:cNvSpPr/>
      </xdr:nvSpPr>
      <xdr:spPr>
        <a:xfrm>
          <a:off x="18893679" y="10541934"/>
          <a:ext cx="4347881" cy="291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↓⑯～⑳のうち最も低い点数のものが採用されます。</a:t>
          </a:r>
        </a:p>
      </xdr:txBody>
    </xdr:sp>
    <xdr:clientData/>
  </xdr:twoCellAnchor>
  <xdr:twoCellAnchor>
    <xdr:from>
      <xdr:col>8</xdr:col>
      <xdr:colOff>152400</xdr:colOff>
      <xdr:row>27</xdr:row>
      <xdr:rowOff>76200</xdr:rowOff>
    </xdr:from>
    <xdr:to>
      <xdr:col>8</xdr:col>
      <xdr:colOff>4500281</xdr:colOff>
      <xdr:row>27</xdr:row>
      <xdr:rowOff>367552</xdr:rowOff>
    </xdr:to>
    <xdr:sp macro="" textlink="">
      <xdr:nvSpPr>
        <xdr:cNvPr id="6" name="正方形/長方形 5"/>
        <xdr:cNvSpPr/>
      </xdr:nvSpPr>
      <xdr:spPr>
        <a:xfrm>
          <a:off x="18964275" y="14354175"/>
          <a:ext cx="4347881" cy="291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↓㉑～㉕のうち最も低い点数のものが採用されます。</a:t>
          </a:r>
        </a:p>
      </xdr:txBody>
    </xdr:sp>
    <xdr:clientData/>
  </xdr:twoCellAnchor>
  <xdr:twoCellAnchor>
    <xdr:from>
      <xdr:col>8</xdr:col>
      <xdr:colOff>1772479</xdr:colOff>
      <xdr:row>6</xdr:row>
      <xdr:rowOff>121754</xdr:rowOff>
    </xdr:from>
    <xdr:to>
      <xdr:col>8</xdr:col>
      <xdr:colOff>5276022</xdr:colOff>
      <xdr:row>6</xdr:row>
      <xdr:rowOff>413106</xdr:rowOff>
    </xdr:to>
    <xdr:sp macro="" textlink="">
      <xdr:nvSpPr>
        <xdr:cNvPr id="7" name="正方形/長方形 6"/>
        <xdr:cNvSpPr/>
      </xdr:nvSpPr>
      <xdr:spPr>
        <a:xfrm>
          <a:off x="20582283" y="2531993"/>
          <a:ext cx="3503543" cy="291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r"/>
          <a:r>
            <a:rPr kumimoji="1" lang="ja-JP" altLang="en-US" sz="1100"/>
            <a:t>上記で生成された２つをつなげてできます。→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30"/>
  <sheetViews>
    <sheetView zoomScale="70" zoomScaleNormal="70" workbookViewId="0">
      <selection activeCell="L12" sqref="L12"/>
    </sheetView>
  </sheetViews>
  <sheetFormatPr defaultRowHeight="13.5" x14ac:dyDescent="0.15"/>
  <cols>
    <col min="1" max="1" width="24.25" style="80" bestFit="1" customWidth="1"/>
    <col min="2" max="2" width="36.625" style="80" customWidth="1"/>
    <col min="3" max="3" width="20.125" style="80" customWidth="1"/>
    <col min="4" max="4" width="12.25" style="80" bestFit="1" customWidth="1"/>
    <col min="5" max="5" width="3.5" style="80" bestFit="1" customWidth="1"/>
    <col min="6" max="6" width="3.25" style="80" bestFit="1" customWidth="1"/>
    <col min="7" max="7" width="3.5" style="80" bestFit="1" customWidth="1"/>
    <col min="8" max="8" width="3.25" style="80" bestFit="1" customWidth="1"/>
    <col min="9" max="9" width="3.5" style="80" bestFit="1" customWidth="1"/>
    <col min="10" max="10" width="5.625" style="80" bestFit="1" customWidth="1"/>
    <col min="11" max="11" width="20.5" style="80" customWidth="1"/>
    <col min="12" max="12" width="4.5" style="80" bestFit="1" customWidth="1"/>
    <col min="13" max="16384" width="9" style="80"/>
  </cols>
  <sheetData>
    <row r="1" spans="1:12" ht="31.5" x14ac:dyDescent="0.25">
      <c r="A1" s="174" t="s" ph="1">
        <v>150</v>
      </c>
      <c r="B1" s="174" ph="1"/>
      <c r="C1" s="174" ph="1"/>
      <c r="D1" s="174" ph="1"/>
      <c r="E1" s="174" ph="1"/>
      <c r="F1" s="174" ph="1"/>
      <c r="G1" s="174" ph="1"/>
      <c r="H1" s="174" ph="1"/>
      <c r="I1" s="174" ph="1"/>
      <c r="J1" s="174" ph="1"/>
      <c r="K1" s="174" ph="1"/>
      <c r="L1" s="174" ph="1"/>
    </row>
    <row r="2" spans="1:12" ht="11.25" customHeight="1" x14ac:dyDescent="0.15"/>
    <row r="3" spans="1:12" ht="49.5" customHeight="1" x14ac:dyDescent="0.15">
      <c r="A3" s="81" t="s">
        <v>139</v>
      </c>
      <c r="B3" s="175" t="s">
        <v>140</v>
      </c>
      <c r="C3" s="176"/>
      <c r="D3" s="176"/>
      <c r="E3" s="176"/>
      <c r="F3" s="176"/>
      <c r="G3" s="176"/>
      <c r="H3" s="176"/>
      <c r="I3" s="176"/>
      <c r="J3" s="177"/>
      <c r="K3" s="82" t="s">
        <v>148</v>
      </c>
      <c r="L3" s="81" t="s">
        <v>136</v>
      </c>
    </row>
    <row r="4" spans="1:12" ht="18" customHeight="1" x14ac:dyDescent="0.15">
      <c r="A4" s="162" t="s">
        <v>137</v>
      </c>
      <c r="B4" s="171" t="s">
        <v>304</v>
      </c>
      <c r="C4" s="172"/>
      <c r="D4" s="172"/>
      <c r="E4" s="172"/>
      <c r="F4" s="172"/>
      <c r="G4" s="172"/>
      <c r="H4" s="172"/>
      <c r="I4" s="172"/>
      <c r="J4" s="173"/>
      <c r="K4" s="92"/>
      <c r="L4" s="83"/>
    </row>
    <row r="5" spans="1:12" ht="18" customHeight="1" x14ac:dyDescent="0.15">
      <c r="A5" s="163"/>
      <c r="B5" s="168" t="s">
        <v>305</v>
      </c>
      <c r="C5" s="169"/>
      <c r="D5" s="169"/>
      <c r="E5" s="169"/>
      <c r="F5" s="169"/>
      <c r="G5" s="169"/>
      <c r="H5" s="169"/>
      <c r="I5" s="169"/>
      <c r="J5" s="170"/>
      <c r="K5" s="93"/>
      <c r="L5" s="84"/>
    </row>
    <row r="6" spans="1:12" ht="18" customHeight="1" x14ac:dyDescent="0.15">
      <c r="A6" s="163"/>
      <c r="B6" s="168" t="s">
        <v>306</v>
      </c>
      <c r="C6" s="169"/>
      <c r="D6" s="169"/>
      <c r="E6" s="169"/>
      <c r="F6" s="169"/>
      <c r="G6" s="169"/>
      <c r="H6" s="169"/>
      <c r="I6" s="169"/>
      <c r="J6" s="170"/>
      <c r="K6" s="93"/>
      <c r="L6" s="85">
        <f>SUM(K4:K8)</f>
        <v>0</v>
      </c>
    </row>
    <row r="7" spans="1:12" ht="18" customHeight="1" x14ac:dyDescent="0.15">
      <c r="A7" s="163"/>
      <c r="B7" s="168" t="s">
        <v>307</v>
      </c>
      <c r="C7" s="169"/>
      <c r="D7" s="169"/>
      <c r="E7" s="169"/>
      <c r="F7" s="169"/>
      <c r="G7" s="169"/>
      <c r="H7" s="169"/>
      <c r="I7" s="169"/>
      <c r="J7" s="170"/>
      <c r="K7" s="93"/>
      <c r="L7" s="84"/>
    </row>
    <row r="8" spans="1:12" ht="18" customHeight="1" x14ac:dyDescent="0.15">
      <c r="A8" s="164"/>
      <c r="B8" s="165" t="s">
        <v>308</v>
      </c>
      <c r="C8" s="166"/>
      <c r="D8" s="166"/>
      <c r="E8" s="166"/>
      <c r="F8" s="166"/>
      <c r="G8" s="166"/>
      <c r="H8" s="166"/>
      <c r="I8" s="166"/>
      <c r="J8" s="167"/>
      <c r="K8" s="94"/>
      <c r="L8" s="86" t="s">
        <v>141</v>
      </c>
    </row>
    <row r="9" spans="1:12" ht="18" customHeight="1" x14ac:dyDescent="0.15">
      <c r="A9" s="162" t="s">
        <v>152</v>
      </c>
      <c r="B9" s="171" t="s">
        <v>309</v>
      </c>
      <c r="C9" s="172"/>
      <c r="D9" s="172"/>
      <c r="E9" s="172"/>
      <c r="F9" s="172"/>
      <c r="G9" s="172"/>
      <c r="H9" s="172"/>
      <c r="I9" s="172"/>
      <c r="J9" s="173"/>
      <c r="K9" s="92"/>
      <c r="L9" s="83"/>
    </row>
    <row r="10" spans="1:12" ht="18" customHeight="1" x14ac:dyDescent="0.15">
      <c r="A10" s="163"/>
      <c r="B10" s="168" t="s">
        <v>310</v>
      </c>
      <c r="C10" s="169"/>
      <c r="D10" s="169"/>
      <c r="E10" s="169"/>
      <c r="F10" s="169"/>
      <c r="G10" s="169"/>
      <c r="H10" s="169"/>
      <c r="I10" s="169"/>
      <c r="J10" s="170"/>
      <c r="K10" s="93"/>
      <c r="L10" s="84"/>
    </row>
    <row r="11" spans="1:12" ht="18" customHeight="1" x14ac:dyDescent="0.15">
      <c r="A11" s="163"/>
      <c r="B11" s="168" t="s">
        <v>311</v>
      </c>
      <c r="C11" s="169"/>
      <c r="D11" s="169"/>
      <c r="E11" s="169"/>
      <c r="F11" s="169"/>
      <c r="G11" s="169"/>
      <c r="H11" s="169"/>
      <c r="I11" s="169"/>
      <c r="J11" s="170"/>
      <c r="K11" s="93"/>
      <c r="L11" s="85">
        <f>SUM(K9:K13)</f>
        <v>0</v>
      </c>
    </row>
    <row r="12" spans="1:12" ht="18" customHeight="1" x14ac:dyDescent="0.15">
      <c r="A12" s="163"/>
      <c r="B12" s="168" t="s">
        <v>312</v>
      </c>
      <c r="C12" s="169"/>
      <c r="D12" s="169"/>
      <c r="E12" s="169"/>
      <c r="F12" s="169"/>
      <c r="G12" s="169"/>
      <c r="H12" s="169"/>
      <c r="I12" s="169"/>
      <c r="J12" s="170"/>
      <c r="K12" s="93"/>
      <c r="L12" s="84"/>
    </row>
    <row r="13" spans="1:12" ht="18" customHeight="1" x14ac:dyDescent="0.15">
      <c r="A13" s="164"/>
      <c r="B13" s="165" t="s">
        <v>313</v>
      </c>
      <c r="C13" s="166"/>
      <c r="D13" s="166"/>
      <c r="E13" s="166"/>
      <c r="F13" s="166"/>
      <c r="G13" s="166"/>
      <c r="H13" s="166"/>
      <c r="I13" s="166"/>
      <c r="J13" s="167"/>
      <c r="K13" s="94"/>
      <c r="L13" s="86" t="s">
        <v>141</v>
      </c>
    </row>
    <row r="14" spans="1:12" ht="18" customHeight="1" x14ac:dyDescent="0.15">
      <c r="A14" s="162" t="s">
        <v>153</v>
      </c>
      <c r="B14" s="171" t="s">
        <v>314</v>
      </c>
      <c r="C14" s="172"/>
      <c r="D14" s="172"/>
      <c r="E14" s="172"/>
      <c r="F14" s="172"/>
      <c r="G14" s="172"/>
      <c r="H14" s="172"/>
      <c r="I14" s="172"/>
      <c r="J14" s="173"/>
      <c r="K14" s="92"/>
      <c r="L14" s="83"/>
    </row>
    <row r="15" spans="1:12" ht="18" customHeight="1" x14ac:dyDescent="0.15">
      <c r="A15" s="163"/>
      <c r="B15" s="168" t="s">
        <v>327</v>
      </c>
      <c r="C15" s="169"/>
      <c r="D15" s="169"/>
      <c r="E15" s="169"/>
      <c r="F15" s="169"/>
      <c r="G15" s="169"/>
      <c r="H15" s="169"/>
      <c r="I15" s="169"/>
      <c r="J15" s="170"/>
      <c r="K15" s="93"/>
      <c r="L15" s="84"/>
    </row>
    <row r="16" spans="1:12" ht="18" customHeight="1" x14ac:dyDescent="0.15">
      <c r="A16" s="163"/>
      <c r="B16" s="168" t="s">
        <v>315</v>
      </c>
      <c r="C16" s="169"/>
      <c r="D16" s="169"/>
      <c r="E16" s="169"/>
      <c r="F16" s="169"/>
      <c r="G16" s="169"/>
      <c r="H16" s="169"/>
      <c r="I16" s="169"/>
      <c r="J16" s="170"/>
      <c r="K16" s="93"/>
      <c r="L16" s="85">
        <f>SUM(K14:K18)</f>
        <v>0</v>
      </c>
    </row>
    <row r="17" spans="1:12" ht="18" customHeight="1" x14ac:dyDescent="0.15">
      <c r="A17" s="163"/>
      <c r="B17" s="168" t="s">
        <v>316</v>
      </c>
      <c r="C17" s="169"/>
      <c r="D17" s="169"/>
      <c r="E17" s="169"/>
      <c r="F17" s="169"/>
      <c r="G17" s="169"/>
      <c r="H17" s="169"/>
      <c r="I17" s="169"/>
      <c r="J17" s="170"/>
      <c r="K17" s="93"/>
      <c r="L17" s="84"/>
    </row>
    <row r="18" spans="1:12" ht="18" customHeight="1" x14ac:dyDescent="0.15">
      <c r="A18" s="164"/>
      <c r="B18" s="165" t="s">
        <v>317</v>
      </c>
      <c r="C18" s="166"/>
      <c r="D18" s="166"/>
      <c r="E18" s="166"/>
      <c r="F18" s="166"/>
      <c r="G18" s="166"/>
      <c r="H18" s="166"/>
      <c r="I18" s="166"/>
      <c r="J18" s="167"/>
      <c r="K18" s="94"/>
      <c r="L18" s="86" t="s">
        <v>141</v>
      </c>
    </row>
    <row r="19" spans="1:12" ht="18" customHeight="1" x14ac:dyDescent="0.15">
      <c r="A19" s="162" t="s">
        <v>154</v>
      </c>
      <c r="B19" s="171" t="s">
        <v>318</v>
      </c>
      <c r="C19" s="172"/>
      <c r="D19" s="172"/>
      <c r="E19" s="172"/>
      <c r="F19" s="172"/>
      <c r="G19" s="172"/>
      <c r="H19" s="172"/>
      <c r="I19" s="172"/>
      <c r="J19" s="173"/>
      <c r="K19" s="92"/>
      <c r="L19" s="83"/>
    </row>
    <row r="20" spans="1:12" ht="18" customHeight="1" x14ac:dyDescent="0.15">
      <c r="A20" s="163"/>
      <c r="B20" s="168" t="s">
        <v>319</v>
      </c>
      <c r="C20" s="169"/>
      <c r="D20" s="169"/>
      <c r="E20" s="169"/>
      <c r="F20" s="169"/>
      <c r="G20" s="169"/>
      <c r="H20" s="169"/>
      <c r="I20" s="169"/>
      <c r="J20" s="170"/>
      <c r="K20" s="93"/>
      <c r="L20" s="84"/>
    </row>
    <row r="21" spans="1:12" ht="18" customHeight="1" x14ac:dyDescent="0.15">
      <c r="A21" s="163"/>
      <c r="B21" s="168" t="s">
        <v>320</v>
      </c>
      <c r="C21" s="169"/>
      <c r="D21" s="169"/>
      <c r="E21" s="169"/>
      <c r="F21" s="169"/>
      <c r="G21" s="169"/>
      <c r="H21" s="169"/>
      <c r="I21" s="169"/>
      <c r="J21" s="170"/>
      <c r="K21" s="93"/>
      <c r="L21" s="85">
        <f>SUM(K19:K23)</f>
        <v>0</v>
      </c>
    </row>
    <row r="22" spans="1:12" ht="18" customHeight="1" x14ac:dyDescent="0.15">
      <c r="A22" s="163"/>
      <c r="B22" s="168" t="s">
        <v>321</v>
      </c>
      <c r="C22" s="169"/>
      <c r="D22" s="169"/>
      <c r="E22" s="169"/>
      <c r="F22" s="169"/>
      <c r="G22" s="169"/>
      <c r="H22" s="169"/>
      <c r="I22" s="169"/>
      <c r="J22" s="170"/>
      <c r="K22" s="93"/>
      <c r="L22" s="84"/>
    </row>
    <row r="23" spans="1:12" ht="18" customHeight="1" x14ac:dyDescent="0.15">
      <c r="A23" s="164"/>
      <c r="B23" s="165" t="s">
        <v>322</v>
      </c>
      <c r="C23" s="166"/>
      <c r="D23" s="166"/>
      <c r="E23" s="166"/>
      <c r="F23" s="166"/>
      <c r="G23" s="166"/>
      <c r="H23" s="166"/>
      <c r="I23" s="166"/>
      <c r="J23" s="167"/>
      <c r="K23" s="94"/>
      <c r="L23" s="86" t="s">
        <v>141</v>
      </c>
    </row>
    <row r="24" spans="1:12" ht="18" customHeight="1" x14ac:dyDescent="0.15">
      <c r="A24" s="162" t="s">
        <v>138</v>
      </c>
      <c r="B24" s="171" t="s">
        <v>323</v>
      </c>
      <c r="C24" s="172"/>
      <c r="D24" s="172"/>
      <c r="E24" s="172"/>
      <c r="F24" s="172"/>
      <c r="G24" s="172"/>
      <c r="H24" s="172"/>
      <c r="I24" s="172"/>
      <c r="J24" s="173"/>
      <c r="K24" s="92"/>
      <c r="L24" s="83"/>
    </row>
    <row r="25" spans="1:12" ht="18" customHeight="1" x14ac:dyDescent="0.15">
      <c r="A25" s="163"/>
      <c r="B25" s="168" t="s">
        <v>324</v>
      </c>
      <c r="C25" s="169"/>
      <c r="D25" s="169"/>
      <c r="E25" s="169"/>
      <c r="F25" s="169"/>
      <c r="G25" s="169"/>
      <c r="H25" s="169"/>
      <c r="I25" s="169"/>
      <c r="J25" s="170"/>
      <c r="K25" s="93"/>
      <c r="L25" s="84"/>
    </row>
    <row r="26" spans="1:12" ht="18" customHeight="1" x14ac:dyDescent="0.15">
      <c r="A26" s="163"/>
      <c r="B26" s="168" t="s">
        <v>151</v>
      </c>
      <c r="C26" s="169"/>
      <c r="D26" s="169"/>
      <c r="E26" s="169"/>
      <c r="F26" s="169"/>
      <c r="G26" s="169"/>
      <c r="H26" s="169"/>
      <c r="I26" s="169"/>
      <c r="J26" s="170"/>
      <c r="K26" s="93"/>
      <c r="L26" s="85">
        <f>SUM(K24:K28)</f>
        <v>0</v>
      </c>
    </row>
    <row r="27" spans="1:12" ht="18" customHeight="1" x14ac:dyDescent="0.15">
      <c r="A27" s="163"/>
      <c r="B27" s="168" t="s">
        <v>325</v>
      </c>
      <c r="C27" s="169"/>
      <c r="D27" s="169"/>
      <c r="E27" s="169"/>
      <c r="F27" s="169"/>
      <c r="G27" s="169"/>
      <c r="H27" s="169"/>
      <c r="I27" s="169"/>
      <c r="J27" s="170"/>
      <c r="K27" s="93"/>
      <c r="L27" s="84"/>
    </row>
    <row r="28" spans="1:12" ht="18" customHeight="1" x14ac:dyDescent="0.15">
      <c r="A28" s="164"/>
      <c r="B28" s="165" t="s">
        <v>326</v>
      </c>
      <c r="C28" s="166"/>
      <c r="D28" s="166"/>
      <c r="E28" s="166"/>
      <c r="F28" s="166"/>
      <c r="G28" s="166"/>
      <c r="H28" s="166"/>
      <c r="I28" s="166"/>
      <c r="J28" s="167"/>
      <c r="K28" s="94"/>
      <c r="L28" s="86" t="s">
        <v>141</v>
      </c>
    </row>
    <row r="29" spans="1:12" s="87" customFormat="1" ht="26.25" customHeight="1" x14ac:dyDescent="0.15">
      <c r="B29" s="88" t="s">
        <v>143</v>
      </c>
      <c r="C29" s="91"/>
      <c r="D29" s="87" t="s">
        <v>144</v>
      </c>
      <c r="E29" s="91"/>
      <c r="F29" s="87" t="s">
        <v>145</v>
      </c>
      <c r="G29" s="91"/>
      <c r="H29" s="87" t="s">
        <v>146</v>
      </c>
      <c r="I29" s="91"/>
      <c r="J29" s="87" t="s">
        <v>147</v>
      </c>
      <c r="K29" s="89">
        <f>SUM(K4:K28)</f>
        <v>0</v>
      </c>
      <c r="L29" s="90" t="s">
        <v>142</v>
      </c>
    </row>
    <row r="30" spans="1:12" x14ac:dyDescent="0.15">
      <c r="K30" s="178" t="s">
        <v>149</v>
      </c>
      <c r="L30" s="179"/>
    </row>
  </sheetData>
  <mergeCells count="33">
    <mergeCell ref="K30:L30"/>
    <mergeCell ref="B10:J10"/>
    <mergeCell ref="B11:J11"/>
    <mergeCell ref="B9:J9"/>
    <mergeCell ref="B4:J4"/>
    <mergeCell ref="B5:J5"/>
    <mergeCell ref="B6:J6"/>
    <mergeCell ref="B7:J7"/>
    <mergeCell ref="B8:J8"/>
    <mergeCell ref="B17:J17"/>
    <mergeCell ref="B15:J15"/>
    <mergeCell ref="B16:J16"/>
    <mergeCell ref="B20:J20"/>
    <mergeCell ref="A1:L1"/>
    <mergeCell ref="A4:A8"/>
    <mergeCell ref="A9:A13"/>
    <mergeCell ref="A14:A18"/>
    <mergeCell ref="A19:A23"/>
    <mergeCell ref="B18:J18"/>
    <mergeCell ref="B23:J23"/>
    <mergeCell ref="B14:J14"/>
    <mergeCell ref="B12:J12"/>
    <mergeCell ref="B3:J3"/>
    <mergeCell ref="B22:J22"/>
    <mergeCell ref="B13:J13"/>
    <mergeCell ref="B19:J19"/>
    <mergeCell ref="B21:J21"/>
    <mergeCell ref="A24:A28"/>
    <mergeCell ref="B28:J28"/>
    <mergeCell ref="B27:J27"/>
    <mergeCell ref="B26:J26"/>
    <mergeCell ref="B25:J25"/>
    <mergeCell ref="B24:J24"/>
  </mergeCells>
  <phoneticPr fontId="1"/>
  <dataValidations count="1">
    <dataValidation type="whole" allowBlank="1" showInputMessage="1" showErrorMessage="1" sqref="K4:K28">
      <formula1>1</formula1>
      <formula2>4</formula2>
    </dataValidation>
  </dataValidations>
  <printOptions horizontalCentered="1" verticalCentered="1"/>
  <pageMargins left="0" right="0" top="0"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B8B"/>
    <pageSetUpPr fitToPage="1"/>
  </sheetPr>
  <dimension ref="A1:DA35"/>
  <sheetViews>
    <sheetView tabSelected="1" zoomScale="115" zoomScaleNormal="115" workbookViewId="0">
      <selection activeCell="V11" sqref="V11"/>
    </sheetView>
  </sheetViews>
  <sheetFormatPr defaultRowHeight="13.5" x14ac:dyDescent="0.15"/>
  <cols>
    <col min="1" max="1" width="2.5" style="2" bestFit="1" customWidth="1"/>
    <col min="2" max="2" width="3.375" style="2" bestFit="1" customWidth="1"/>
    <col min="3" max="3" width="3.5" bestFit="1" customWidth="1"/>
    <col min="4" max="52" width="3.5" customWidth="1"/>
    <col min="53" max="56" width="3.5" bestFit="1" customWidth="1"/>
    <col min="57" max="102" width="3.5" customWidth="1"/>
    <col min="103" max="103" width="9.5" bestFit="1" customWidth="1"/>
    <col min="104" max="104" width="9.5" customWidth="1"/>
  </cols>
  <sheetData>
    <row r="1" spans="1:105" ht="24.75" thickBot="1" x14ac:dyDescent="0.2">
      <c r="A1" s="180" t="s">
        <v>161</v>
      </c>
      <c r="B1" s="180"/>
      <c r="C1" s="180"/>
      <c r="D1" s="180"/>
      <c r="E1" s="180"/>
      <c r="F1" s="180"/>
      <c r="G1" s="180"/>
      <c r="H1" s="180"/>
      <c r="I1" s="181" t="s">
        <v>301</v>
      </c>
      <c r="J1" s="182"/>
      <c r="K1" s="182"/>
      <c r="L1" s="182"/>
      <c r="M1" s="182"/>
      <c r="N1" s="182"/>
      <c r="O1" s="182"/>
      <c r="P1" s="182"/>
      <c r="Q1" s="182"/>
      <c r="R1" s="182"/>
      <c r="S1" s="182"/>
      <c r="T1" s="182"/>
      <c r="U1" s="182"/>
      <c r="V1" s="182"/>
      <c r="W1" s="182"/>
      <c r="X1" s="182"/>
      <c r="Y1" s="182"/>
      <c r="Z1" s="182"/>
      <c r="AA1" s="182"/>
      <c r="AB1" s="182"/>
      <c r="AC1" s="182"/>
      <c r="AD1" s="182"/>
      <c r="AE1" s="182"/>
      <c r="AF1" s="183"/>
    </row>
    <row r="2" spans="1:105" ht="14.25" thickBot="1" x14ac:dyDescent="0.2"/>
    <row r="3" spans="1:105" x14ac:dyDescent="0.15">
      <c r="A3" s="201" t="s">
        <v>45</v>
      </c>
      <c r="B3" s="202"/>
      <c r="C3" s="198" t="s">
        <v>44</v>
      </c>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200"/>
      <c r="CY3" s="194" t="s">
        <v>51</v>
      </c>
      <c r="CZ3" s="211" t="s">
        <v>52</v>
      </c>
      <c r="DA3" s="189" t="s">
        <v>58</v>
      </c>
    </row>
    <row r="4" spans="1:105" ht="14.25" thickBot="1" x14ac:dyDescent="0.2">
      <c r="A4" s="203"/>
      <c r="B4" s="204"/>
      <c r="C4" s="60">
        <v>1</v>
      </c>
      <c r="D4" s="60">
        <v>2</v>
      </c>
      <c r="E4" s="60">
        <v>3</v>
      </c>
      <c r="F4" s="60">
        <v>4</v>
      </c>
      <c r="G4" s="60">
        <v>5</v>
      </c>
      <c r="H4" s="60">
        <v>6</v>
      </c>
      <c r="I4" s="60">
        <v>7</v>
      </c>
      <c r="J4" s="60">
        <v>8</v>
      </c>
      <c r="K4" s="60">
        <v>9</v>
      </c>
      <c r="L4" s="60">
        <v>10</v>
      </c>
      <c r="M4" s="60">
        <v>11</v>
      </c>
      <c r="N4" s="60">
        <v>12</v>
      </c>
      <c r="O4" s="60">
        <v>13</v>
      </c>
      <c r="P4" s="60">
        <v>14</v>
      </c>
      <c r="Q4" s="60">
        <v>15</v>
      </c>
      <c r="R4" s="60">
        <v>16</v>
      </c>
      <c r="S4" s="60">
        <v>17</v>
      </c>
      <c r="T4" s="60">
        <v>18</v>
      </c>
      <c r="U4" s="60">
        <v>19</v>
      </c>
      <c r="V4" s="60">
        <v>20</v>
      </c>
      <c r="W4" s="60">
        <v>21</v>
      </c>
      <c r="X4" s="60">
        <v>22</v>
      </c>
      <c r="Y4" s="60">
        <v>23</v>
      </c>
      <c r="Z4" s="60">
        <v>24</v>
      </c>
      <c r="AA4" s="60">
        <v>25</v>
      </c>
      <c r="AB4" s="60">
        <v>26</v>
      </c>
      <c r="AC4" s="60">
        <v>27</v>
      </c>
      <c r="AD4" s="60">
        <v>28</v>
      </c>
      <c r="AE4" s="60">
        <v>29</v>
      </c>
      <c r="AF4" s="60">
        <v>30</v>
      </c>
      <c r="AG4" s="60">
        <v>31</v>
      </c>
      <c r="AH4" s="60">
        <v>32</v>
      </c>
      <c r="AI4" s="60">
        <v>33</v>
      </c>
      <c r="AJ4" s="60">
        <v>34</v>
      </c>
      <c r="AK4" s="60">
        <v>35</v>
      </c>
      <c r="AL4" s="60">
        <v>36</v>
      </c>
      <c r="AM4" s="60">
        <v>37</v>
      </c>
      <c r="AN4" s="60">
        <v>38</v>
      </c>
      <c r="AO4" s="60">
        <v>39</v>
      </c>
      <c r="AP4" s="60">
        <v>40</v>
      </c>
      <c r="AQ4" s="60">
        <v>41</v>
      </c>
      <c r="AR4" s="60">
        <v>42</v>
      </c>
      <c r="AS4" s="60">
        <v>43</v>
      </c>
      <c r="AT4" s="60">
        <v>44</v>
      </c>
      <c r="AU4" s="60">
        <v>45</v>
      </c>
      <c r="AV4" s="60">
        <v>46</v>
      </c>
      <c r="AW4" s="60">
        <v>47</v>
      </c>
      <c r="AX4" s="60">
        <v>48</v>
      </c>
      <c r="AY4" s="60">
        <v>49</v>
      </c>
      <c r="AZ4" s="60">
        <v>50</v>
      </c>
      <c r="BA4" s="60">
        <v>51</v>
      </c>
      <c r="BB4" s="60">
        <v>52</v>
      </c>
      <c r="BC4" s="60">
        <v>53</v>
      </c>
      <c r="BD4" s="60">
        <v>54</v>
      </c>
      <c r="BE4" s="60">
        <v>55</v>
      </c>
      <c r="BF4" s="60">
        <v>56</v>
      </c>
      <c r="BG4" s="60">
        <v>57</v>
      </c>
      <c r="BH4" s="60">
        <v>58</v>
      </c>
      <c r="BI4" s="60">
        <v>59</v>
      </c>
      <c r="BJ4" s="60">
        <v>60</v>
      </c>
      <c r="BK4" s="60">
        <v>61</v>
      </c>
      <c r="BL4" s="60">
        <v>62</v>
      </c>
      <c r="BM4" s="60">
        <v>63</v>
      </c>
      <c r="BN4" s="60">
        <v>64</v>
      </c>
      <c r="BO4" s="60">
        <v>65</v>
      </c>
      <c r="BP4" s="60">
        <v>66</v>
      </c>
      <c r="BQ4" s="60">
        <v>67</v>
      </c>
      <c r="BR4" s="60">
        <v>68</v>
      </c>
      <c r="BS4" s="60">
        <v>69</v>
      </c>
      <c r="BT4" s="60">
        <v>70</v>
      </c>
      <c r="BU4" s="60">
        <v>71</v>
      </c>
      <c r="BV4" s="60">
        <v>72</v>
      </c>
      <c r="BW4" s="60">
        <v>73</v>
      </c>
      <c r="BX4" s="60">
        <v>74</v>
      </c>
      <c r="BY4" s="60">
        <v>75</v>
      </c>
      <c r="BZ4" s="60">
        <v>76</v>
      </c>
      <c r="CA4" s="60">
        <v>77</v>
      </c>
      <c r="CB4" s="60">
        <v>78</v>
      </c>
      <c r="CC4" s="60">
        <v>79</v>
      </c>
      <c r="CD4" s="60">
        <v>80</v>
      </c>
      <c r="CE4" s="60">
        <v>81</v>
      </c>
      <c r="CF4" s="60">
        <v>82</v>
      </c>
      <c r="CG4" s="60">
        <v>83</v>
      </c>
      <c r="CH4" s="60">
        <v>84</v>
      </c>
      <c r="CI4" s="60">
        <v>85</v>
      </c>
      <c r="CJ4" s="60">
        <v>86</v>
      </c>
      <c r="CK4" s="60">
        <v>87</v>
      </c>
      <c r="CL4" s="60">
        <v>88</v>
      </c>
      <c r="CM4" s="60">
        <v>89</v>
      </c>
      <c r="CN4" s="60">
        <v>90</v>
      </c>
      <c r="CO4" s="60">
        <v>91</v>
      </c>
      <c r="CP4" s="60">
        <v>92</v>
      </c>
      <c r="CQ4" s="60">
        <v>93</v>
      </c>
      <c r="CR4" s="60">
        <v>94</v>
      </c>
      <c r="CS4" s="60">
        <v>95</v>
      </c>
      <c r="CT4" s="60">
        <v>96</v>
      </c>
      <c r="CU4" s="60">
        <v>97</v>
      </c>
      <c r="CV4" s="60">
        <v>98</v>
      </c>
      <c r="CW4" s="60">
        <v>99</v>
      </c>
      <c r="CX4" s="61">
        <v>100</v>
      </c>
      <c r="CY4" s="195"/>
      <c r="CZ4" s="212"/>
      <c r="DA4" s="186"/>
    </row>
    <row r="5" spans="1:105" x14ac:dyDescent="0.15">
      <c r="A5" s="208" t="s">
        <v>53</v>
      </c>
      <c r="B5" s="62" t="s">
        <v>19</v>
      </c>
      <c r="C5" s="10">
        <v>4</v>
      </c>
      <c r="D5" s="65">
        <v>4</v>
      </c>
      <c r="E5" s="10">
        <v>4</v>
      </c>
      <c r="F5" s="65">
        <v>3</v>
      </c>
      <c r="G5" s="10">
        <v>4</v>
      </c>
      <c r="H5" s="65">
        <v>3</v>
      </c>
      <c r="I5" s="10">
        <v>3</v>
      </c>
      <c r="J5" s="65">
        <v>4</v>
      </c>
      <c r="K5" s="10">
        <v>3</v>
      </c>
      <c r="L5" s="65">
        <v>3</v>
      </c>
      <c r="M5" s="10">
        <v>4</v>
      </c>
      <c r="N5" s="65">
        <v>3</v>
      </c>
      <c r="O5" s="10">
        <v>2</v>
      </c>
      <c r="P5" s="65">
        <v>3</v>
      </c>
      <c r="Q5" s="10">
        <v>3</v>
      </c>
      <c r="R5" s="65"/>
      <c r="S5" s="10"/>
      <c r="T5" s="65"/>
      <c r="U5" s="10"/>
      <c r="V5" s="65"/>
      <c r="W5" s="10"/>
      <c r="X5" s="65"/>
      <c r="Y5" s="10"/>
      <c r="Z5" s="65"/>
      <c r="AA5" s="10"/>
      <c r="AB5" s="65"/>
      <c r="AC5" s="10"/>
      <c r="AD5" s="65"/>
      <c r="AE5" s="10"/>
      <c r="AF5" s="65"/>
      <c r="AG5" s="10"/>
      <c r="AH5" s="65"/>
      <c r="AI5" s="10"/>
      <c r="AJ5" s="65"/>
      <c r="AK5" s="10"/>
      <c r="AL5" s="65"/>
      <c r="AM5" s="10"/>
      <c r="AN5" s="65"/>
      <c r="AO5" s="10"/>
      <c r="AP5" s="65"/>
      <c r="AQ5" s="10"/>
      <c r="AR5" s="65"/>
      <c r="AS5" s="10"/>
      <c r="AT5" s="65"/>
      <c r="AU5" s="10"/>
      <c r="AV5" s="65"/>
      <c r="AW5" s="10"/>
      <c r="AX5" s="65"/>
      <c r="AY5" s="10"/>
      <c r="AZ5" s="65"/>
      <c r="BA5" s="10"/>
      <c r="BB5" s="65"/>
      <c r="BC5" s="10"/>
      <c r="BD5" s="65"/>
      <c r="BE5" s="10"/>
      <c r="BF5" s="65"/>
      <c r="BG5" s="10"/>
      <c r="BH5" s="65"/>
      <c r="BI5" s="10"/>
      <c r="BJ5" s="65"/>
      <c r="BK5" s="10"/>
      <c r="BL5" s="65"/>
      <c r="BM5" s="10"/>
      <c r="BN5" s="65"/>
      <c r="BO5" s="10"/>
      <c r="BP5" s="65"/>
      <c r="BQ5" s="10"/>
      <c r="BR5" s="65"/>
      <c r="BS5" s="10"/>
      <c r="BT5" s="65"/>
      <c r="BU5" s="10"/>
      <c r="BV5" s="65"/>
      <c r="BW5" s="10"/>
      <c r="BX5" s="65"/>
      <c r="BY5" s="10"/>
      <c r="BZ5" s="65"/>
      <c r="CA5" s="10"/>
      <c r="CB5" s="65"/>
      <c r="CC5" s="10"/>
      <c r="CD5" s="65"/>
      <c r="CE5" s="10"/>
      <c r="CF5" s="65"/>
      <c r="CG5" s="10"/>
      <c r="CH5" s="65"/>
      <c r="CI5" s="10"/>
      <c r="CJ5" s="65"/>
      <c r="CK5" s="10"/>
      <c r="CL5" s="65"/>
      <c r="CM5" s="10"/>
      <c r="CN5" s="65"/>
      <c r="CO5" s="10"/>
      <c r="CP5" s="65"/>
      <c r="CQ5" s="10"/>
      <c r="CR5" s="65"/>
      <c r="CS5" s="10"/>
      <c r="CT5" s="65"/>
      <c r="CU5" s="10"/>
      <c r="CV5" s="65"/>
      <c r="CW5" s="10"/>
      <c r="CX5" s="65"/>
      <c r="CY5" s="24">
        <f>AVERAGE(C5:CX5)</f>
        <v>3.3333333333333335</v>
      </c>
      <c r="CZ5" s="205">
        <f>IF(AVERAGE(C30:CX30)=0,NA(),AVERAGE(C30:CX30))</f>
        <v>17.133333333333333</v>
      </c>
      <c r="DA5" s="184">
        <f>ROUND(AVERAGE(C35:CX35),0)</f>
        <v>85</v>
      </c>
    </row>
    <row r="6" spans="1:105" x14ac:dyDescent="0.15">
      <c r="A6" s="209"/>
      <c r="B6" s="63" t="s">
        <v>20</v>
      </c>
      <c r="C6" s="11">
        <v>4</v>
      </c>
      <c r="D6" s="66">
        <v>4</v>
      </c>
      <c r="E6" s="11">
        <v>4</v>
      </c>
      <c r="F6" s="66">
        <v>4</v>
      </c>
      <c r="G6" s="11">
        <v>4</v>
      </c>
      <c r="H6" s="66">
        <v>4</v>
      </c>
      <c r="I6" s="11">
        <v>3</v>
      </c>
      <c r="J6" s="66">
        <v>3</v>
      </c>
      <c r="K6" s="11">
        <v>3</v>
      </c>
      <c r="L6" s="66">
        <v>4</v>
      </c>
      <c r="M6" s="11">
        <v>4</v>
      </c>
      <c r="N6" s="66">
        <v>3</v>
      </c>
      <c r="O6" s="11">
        <v>4</v>
      </c>
      <c r="P6" s="66">
        <v>4</v>
      </c>
      <c r="Q6" s="11">
        <v>3</v>
      </c>
      <c r="R6" s="66"/>
      <c r="S6" s="11"/>
      <c r="T6" s="66"/>
      <c r="U6" s="11"/>
      <c r="V6" s="66"/>
      <c r="W6" s="11"/>
      <c r="X6" s="66"/>
      <c r="Y6" s="11"/>
      <c r="Z6" s="66"/>
      <c r="AA6" s="11"/>
      <c r="AB6" s="66"/>
      <c r="AC6" s="11"/>
      <c r="AD6" s="66"/>
      <c r="AE6" s="11"/>
      <c r="AF6" s="66"/>
      <c r="AG6" s="11"/>
      <c r="AH6" s="66"/>
      <c r="AI6" s="11"/>
      <c r="AJ6" s="66"/>
      <c r="AK6" s="11"/>
      <c r="AL6" s="66"/>
      <c r="AM6" s="11"/>
      <c r="AN6" s="66"/>
      <c r="AO6" s="11"/>
      <c r="AP6" s="66"/>
      <c r="AQ6" s="11"/>
      <c r="AR6" s="66"/>
      <c r="AS6" s="11"/>
      <c r="AT6" s="66"/>
      <c r="AU6" s="11"/>
      <c r="AV6" s="66"/>
      <c r="AW6" s="11"/>
      <c r="AX6" s="66"/>
      <c r="AY6" s="11"/>
      <c r="AZ6" s="66"/>
      <c r="BA6" s="11"/>
      <c r="BB6" s="66"/>
      <c r="BC6" s="11"/>
      <c r="BD6" s="66"/>
      <c r="BE6" s="11"/>
      <c r="BF6" s="66"/>
      <c r="BG6" s="11"/>
      <c r="BH6" s="66"/>
      <c r="BI6" s="11"/>
      <c r="BJ6" s="66"/>
      <c r="BK6" s="11"/>
      <c r="BL6" s="66"/>
      <c r="BM6" s="11"/>
      <c r="BN6" s="66"/>
      <c r="BO6" s="11"/>
      <c r="BP6" s="66"/>
      <c r="BQ6" s="11"/>
      <c r="BR6" s="66"/>
      <c r="BS6" s="11"/>
      <c r="BT6" s="66"/>
      <c r="BU6" s="11"/>
      <c r="BV6" s="66"/>
      <c r="BW6" s="11"/>
      <c r="BX6" s="66"/>
      <c r="BY6" s="11"/>
      <c r="BZ6" s="66"/>
      <c r="CA6" s="11"/>
      <c r="CB6" s="66"/>
      <c r="CC6" s="11"/>
      <c r="CD6" s="66"/>
      <c r="CE6" s="11"/>
      <c r="CF6" s="66"/>
      <c r="CG6" s="11"/>
      <c r="CH6" s="66"/>
      <c r="CI6" s="11"/>
      <c r="CJ6" s="66"/>
      <c r="CK6" s="11"/>
      <c r="CL6" s="66"/>
      <c r="CM6" s="11"/>
      <c r="CN6" s="66"/>
      <c r="CO6" s="11"/>
      <c r="CP6" s="66"/>
      <c r="CQ6" s="11"/>
      <c r="CR6" s="66"/>
      <c r="CS6" s="11"/>
      <c r="CT6" s="66"/>
      <c r="CU6" s="11"/>
      <c r="CV6" s="66"/>
      <c r="CW6" s="11"/>
      <c r="CX6" s="66"/>
      <c r="CY6" s="27">
        <f t="shared" ref="CY6:CY29" si="0">AVERAGE(C6:CX6)</f>
        <v>3.6666666666666665</v>
      </c>
      <c r="CZ6" s="206"/>
      <c r="DA6" s="185"/>
    </row>
    <row r="7" spans="1:105" x14ac:dyDescent="0.15">
      <c r="A7" s="209"/>
      <c r="B7" s="63" t="s">
        <v>21</v>
      </c>
      <c r="C7" s="11">
        <v>4</v>
      </c>
      <c r="D7" s="66">
        <v>4</v>
      </c>
      <c r="E7" s="11">
        <v>4</v>
      </c>
      <c r="F7" s="66">
        <v>4</v>
      </c>
      <c r="G7" s="11">
        <v>3</v>
      </c>
      <c r="H7" s="66">
        <v>3</v>
      </c>
      <c r="I7" s="11">
        <v>4</v>
      </c>
      <c r="J7" s="66">
        <v>3</v>
      </c>
      <c r="K7" s="11">
        <v>3</v>
      </c>
      <c r="L7" s="66">
        <v>3</v>
      </c>
      <c r="M7" s="11">
        <v>3</v>
      </c>
      <c r="N7" s="66">
        <v>3</v>
      </c>
      <c r="O7" s="11">
        <v>4</v>
      </c>
      <c r="P7" s="66">
        <v>4</v>
      </c>
      <c r="Q7" s="11">
        <v>4</v>
      </c>
      <c r="R7" s="66"/>
      <c r="S7" s="11"/>
      <c r="T7" s="66"/>
      <c r="U7" s="11"/>
      <c r="V7" s="66"/>
      <c r="W7" s="11"/>
      <c r="X7" s="66"/>
      <c r="Y7" s="11"/>
      <c r="Z7" s="66"/>
      <c r="AA7" s="11"/>
      <c r="AB7" s="66"/>
      <c r="AC7" s="11"/>
      <c r="AD7" s="66"/>
      <c r="AE7" s="11"/>
      <c r="AF7" s="66"/>
      <c r="AG7" s="11"/>
      <c r="AH7" s="66"/>
      <c r="AI7" s="11"/>
      <c r="AJ7" s="66"/>
      <c r="AK7" s="11"/>
      <c r="AL7" s="66"/>
      <c r="AM7" s="11"/>
      <c r="AN7" s="66"/>
      <c r="AO7" s="11"/>
      <c r="AP7" s="66"/>
      <c r="AQ7" s="11"/>
      <c r="AR7" s="66"/>
      <c r="AS7" s="11"/>
      <c r="AT7" s="66"/>
      <c r="AU7" s="11"/>
      <c r="AV7" s="66"/>
      <c r="AW7" s="11"/>
      <c r="AX7" s="66"/>
      <c r="AY7" s="11"/>
      <c r="AZ7" s="66"/>
      <c r="BA7" s="11"/>
      <c r="BB7" s="66"/>
      <c r="BC7" s="11"/>
      <c r="BD7" s="66"/>
      <c r="BE7" s="11"/>
      <c r="BF7" s="66"/>
      <c r="BG7" s="11"/>
      <c r="BH7" s="66"/>
      <c r="BI7" s="11"/>
      <c r="BJ7" s="66"/>
      <c r="BK7" s="11"/>
      <c r="BL7" s="66"/>
      <c r="BM7" s="11"/>
      <c r="BN7" s="66"/>
      <c r="BO7" s="11"/>
      <c r="BP7" s="66"/>
      <c r="BQ7" s="11"/>
      <c r="BR7" s="66"/>
      <c r="BS7" s="11"/>
      <c r="BT7" s="66"/>
      <c r="BU7" s="11"/>
      <c r="BV7" s="66"/>
      <c r="BW7" s="11"/>
      <c r="BX7" s="66"/>
      <c r="BY7" s="11"/>
      <c r="BZ7" s="66"/>
      <c r="CA7" s="11"/>
      <c r="CB7" s="66"/>
      <c r="CC7" s="11"/>
      <c r="CD7" s="66"/>
      <c r="CE7" s="11"/>
      <c r="CF7" s="66"/>
      <c r="CG7" s="11"/>
      <c r="CH7" s="66"/>
      <c r="CI7" s="11"/>
      <c r="CJ7" s="66"/>
      <c r="CK7" s="11"/>
      <c r="CL7" s="66"/>
      <c r="CM7" s="11"/>
      <c r="CN7" s="66"/>
      <c r="CO7" s="11"/>
      <c r="CP7" s="66"/>
      <c r="CQ7" s="11"/>
      <c r="CR7" s="66"/>
      <c r="CS7" s="11"/>
      <c r="CT7" s="66"/>
      <c r="CU7" s="11"/>
      <c r="CV7" s="66"/>
      <c r="CW7" s="11"/>
      <c r="CX7" s="66"/>
      <c r="CY7" s="27">
        <f t="shared" si="0"/>
        <v>3.5333333333333332</v>
      </c>
      <c r="CZ7" s="206"/>
      <c r="DA7" s="185"/>
    </row>
    <row r="8" spans="1:105" x14ac:dyDescent="0.15">
      <c r="A8" s="209"/>
      <c r="B8" s="63" t="s">
        <v>22</v>
      </c>
      <c r="C8" s="11">
        <v>4</v>
      </c>
      <c r="D8" s="66">
        <v>4</v>
      </c>
      <c r="E8" s="11">
        <v>3</v>
      </c>
      <c r="F8" s="66">
        <v>3</v>
      </c>
      <c r="G8" s="11">
        <v>4</v>
      </c>
      <c r="H8" s="66">
        <v>4</v>
      </c>
      <c r="I8" s="11">
        <v>3</v>
      </c>
      <c r="J8" s="66">
        <v>3</v>
      </c>
      <c r="K8" s="11">
        <v>3</v>
      </c>
      <c r="L8" s="66">
        <v>3</v>
      </c>
      <c r="M8" s="11">
        <v>3</v>
      </c>
      <c r="N8" s="66">
        <v>3</v>
      </c>
      <c r="O8" s="11">
        <v>3</v>
      </c>
      <c r="P8" s="66">
        <v>3</v>
      </c>
      <c r="Q8" s="11">
        <v>3</v>
      </c>
      <c r="R8" s="66"/>
      <c r="S8" s="11"/>
      <c r="T8" s="66"/>
      <c r="U8" s="11"/>
      <c r="V8" s="66"/>
      <c r="W8" s="11"/>
      <c r="X8" s="66"/>
      <c r="Y8" s="11"/>
      <c r="Z8" s="66"/>
      <c r="AA8" s="11"/>
      <c r="AB8" s="66"/>
      <c r="AC8" s="11"/>
      <c r="AD8" s="66"/>
      <c r="AE8" s="11"/>
      <c r="AF8" s="66"/>
      <c r="AG8" s="11"/>
      <c r="AH8" s="66"/>
      <c r="AI8" s="11"/>
      <c r="AJ8" s="66"/>
      <c r="AK8" s="11"/>
      <c r="AL8" s="66"/>
      <c r="AM8" s="11"/>
      <c r="AN8" s="66"/>
      <c r="AO8" s="11"/>
      <c r="AP8" s="66"/>
      <c r="AQ8" s="11"/>
      <c r="AR8" s="66"/>
      <c r="AS8" s="11"/>
      <c r="AT8" s="66"/>
      <c r="AU8" s="11"/>
      <c r="AV8" s="66"/>
      <c r="AW8" s="11"/>
      <c r="AX8" s="66"/>
      <c r="AY8" s="11"/>
      <c r="AZ8" s="66"/>
      <c r="BA8" s="11"/>
      <c r="BB8" s="66"/>
      <c r="BC8" s="11"/>
      <c r="BD8" s="66"/>
      <c r="BE8" s="11"/>
      <c r="BF8" s="66"/>
      <c r="BG8" s="11"/>
      <c r="BH8" s="66"/>
      <c r="BI8" s="11"/>
      <c r="BJ8" s="66"/>
      <c r="BK8" s="11"/>
      <c r="BL8" s="66"/>
      <c r="BM8" s="11"/>
      <c r="BN8" s="66"/>
      <c r="BO8" s="11"/>
      <c r="BP8" s="66"/>
      <c r="BQ8" s="11"/>
      <c r="BR8" s="66"/>
      <c r="BS8" s="11"/>
      <c r="BT8" s="66"/>
      <c r="BU8" s="11"/>
      <c r="BV8" s="66"/>
      <c r="BW8" s="11"/>
      <c r="BX8" s="66"/>
      <c r="BY8" s="11"/>
      <c r="BZ8" s="66"/>
      <c r="CA8" s="11"/>
      <c r="CB8" s="66"/>
      <c r="CC8" s="11"/>
      <c r="CD8" s="66"/>
      <c r="CE8" s="11"/>
      <c r="CF8" s="66"/>
      <c r="CG8" s="11"/>
      <c r="CH8" s="66"/>
      <c r="CI8" s="11"/>
      <c r="CJ8" s="66"/>
      <c r="CK8" s="11"/>
      <c r="CL8" s="66"/>
      <c r="CM8" s="11"/>
      <c r="CN8" s="66"/>
      <c r="CO8" s="11"/>
      <c r="CP8" s="66"/>
      <c r="CQ8" s="11"/>
      <c r="CR8" s="66"/>
      <c r="CS8" s="11"/>
      <c r="CT8" s="66"/>
      <c r="CU8" s="11"/>
      <c r="CV8" s="66"/>
      <c r="CW8" s="11"/>
      <c r="CX8" s="66"/>
      <c r="CY8" s="27">
        <f t="shared" si="0"/>
        <v>3.2666666666666666</v>
      </c>
      <c r="CZ8" s="206"/>
      <c r="DA8" s="185"/>
    </row>
    <row r="9" spans="1:105" ht="14.25" thickBot="1" x14ac:dyDescent="0.2">
      <c r="A9" s="210"/>
      <c r="B9" s="64" t="s">
        <v>23</v>
      </c>
      <c r="C9" s="9">
        <v>4</v>
      </c>
      <c r="D9" s="68">
        <v>4</v>
      </c>
      <c r="E9" s="9">
        <v>3</v>
      </c>
      <c r="F9" s="68">
        <v>4</v>
      </c>
      <c r="G9" s="9">
        <v>4</v>
      </c>
      <c r="H9" s="68">
        <v>4</v>
      </c>
      <c r="I9" s="9">
        <v>3</v>
      </c>
      <c r="J9" s="68">
        <v>3</v>
      </c>
      <c r="K9" s="9">
        <v>3</v>
      </c>
      <c r="L9" s="68">
        <v>4</v>
      </c>
      <c r="M9" s="9">
        <v>3</v>
      </c>
      <c r="N9" s="68">
        <v>3</v>
      </c>
      <c r="O9" s="9">
        <v>2</v>
      </c>
      <c r="P9" s="68">
        <v>3</v>
      </c>
      <c r="Q9" s="9">
        <v>3</v>
      </c>
      <c r="R9" s="68"/>
      <c r="S9" s="9"/>
      <c r="T9" s="68"/>
      <c r="U9" s="9"/>
      <c r="V9" s="68"/>
      <c r="W9" s="9"/>
      <c r="X9" s="68"/>
      <c r="Y9" s="9"/>
      <c r="Z9" s="68"/>
      <c r="AA9" s="9"/>
      <c r="AB9" s="68"/>
      <c r="AC9" s="9"/>
      <c r="AD9" s="68"/>
      <c r="AE9" s="9"/>
      <c r="AF9" s="68"/>
      <c r="AG9" s="9"/>
      <c r="AH9" s="68"/>
      <c r="AI9" s="9"/>
      <c r="AJ9" s="68"/>
      <c r="AK9" s="9"/>
      <c r="AL9" s="68"/>
      <c r="AM9" s="9"/>
      <c r="AN9" s="68"/>
      <c r="AO9" s="9"/>
      <c r="AP9" s="68"/>
      <c r="AQ9" s="9"/>
      <c r="AR9" s="68"/>
      <c r="AS9" s="9"/>
      <c r="AT9" s="68"/>
      <c r="AU9" s="9"/>
      <c r="AV9" s="68"/>
      <c r="AW9" s="9"/>
      <c r="AX9" s="68"/>
      <c r="AY9" s="9"/>
      <c r="AZ9" s="68"/>
      <c r="BA9" s="9"/>
      <c r="BB9" s="68"/>
      <c r="BC9" s="9"/>
      <c r="BD9" s="68"/>
      <c r="BE9" s="9"/>
      <c r="BF9" s="68"/>
      <c r="BG9" s="9"/>
      <c r="BH9" s="68"/>
      <c r="BI9" s="9"/>
      <c r="BJ9" s="68"/>
      <c r="BK9" s="9"/>
      <c r="BL9" s="68"/>
      <c r="BM9" s="9"/>
      <c r="BN9" s="68"/>
      <c r="BO9" s="9"/>
      <c r="BP9" s="68"/>
      <c r="BQ9" s="9"/>
      <c r="BR9" s="68"/>
      <c r="BS9" s="9"/>
      <c r="BT9" s="68"/>
      <c r="BU9" s="9"/>
      <c r="BV9" s="68"/>
      <c r="BW9" s="9"/>
      <c r="BX9" s="68"/>
      <c r="BY9" s="9"/>
      <c r="BZ9" s="68"/>
      <c r="CA9" s="9"/>
      <c r="CB9" s="68"/>
      <c r="CC9" s="9"/>
      <c r="CD9" s="68"/>
      <c r="CE9" s="9"/>
      <c r="CF9" s="68"/>
      <c r="CG9" s="9"/>
      <c r="CH9" s="68"/>
      <c r="CI9" s="9"/>
      <c r="CJ9" s="68"/>
      <c r="CK9" s="9"/>
      <c r="CL9" s="68"/>
      <c r="CM9" s="9"/>
      <c r="CN9" s="68"/>
      <c r="CO9" s="9"/>
      <c r="CP9" s="68"/>
      <c r="CQ9" s="9"/>
      <c r="CR9" s="68"/>
      <c r="CS9" s="9"/>
      <c r="CT9" s="68"/>
      <c r="CU9" s="9"/>
      <c r="CV9" s="68"/>
      <c r="CW9" s="9"/>
      <c r="CX9" s="68"/>
      <c r="CY9" s="29">
        <f t="shared" si="0"/>
        <v>3.3333333333333335</v>
      </c>
      <c r="CZ9" s="207"/>
      <c r="DA9" s="185"/>
    </row>
    <row r="10" spans="1:105" x14ac:dyDescent="0.15">
      <c r="A10" s="208" t="s">
        <v>54</v>
      </c>
      <c r="B10" s="62" t="s">
        <v>24</v>
      </c>
      <c r="C10" s="10">
        <v>3</v>
      </c>
      <c r="D10" s="65">
        <v>3</v>
      </c>
      <c r="E10" s="10">
        <v>4</v>
      </c>
      <c r="F10" s="65">
        <v>4</v>
      </c>
      <c r="G10" s="10">
        <v>3</v>
      </c>
      <c r="H10" s="65">
        <v>3</v>
      </c>
      <c r="I10" s="10">
        <v>4</v>
      </c>
      <c r="J10" s="65">
        <v>3</v>
      </c>
      <c r="K10" s="10">
        <v>3</v>
      </c>
      <c r="L10" s="65">
        <v>3</v>
      </c>
      <c r="M10" s="10">
        <v>4</v>
      </c>
      <c r="N10" s="65">
        <v>4</v>
      </c>
      <c r="O10" s="10">
        <v>2</v>
      </c>
      <c r="P10" s="65">
        <v>4</v>
      </c>
      <c r="Q10" s="10">
        <v>3</v>
      </c>
      <c r="R10" s="65"/>
      <c r="S10" s="10"/>
      <c r="T10" s="65"/>
      <c r="U10" s="10"/>
      <c r="V10" s="65"/>
      <c r="W10" s="10"/>
      <c r="X10" s="65"/>
      <c r="Y10" s="10"/>
      <c r="Z10" s="65"/>
      <c r="AA10" s="10"/>
      <c r="AB10" s="65"/>
      <c r="AC10" s="10"/>
      <c r="AD10" s="65"/>
      <c r="AE10" s="10"/>
      <c r="AF10" s="65"/>
      <c r="AG10" s="10"/>
      <c r="AH10" s="65"/>
      <c r="AI10" s="10"/>
      <c r="AJ10" s="65"/>
      <c r="AK10" s="10"/>
      <c r="AL10" s="65"/>
      <c r="AM10" s="10"/>
      <c r="AN10" s="65"/>
      <c r="AO10" s="10"/>
      <c r="AP10" s="65"/>
      <c r="AQ10" s="10"/>
      <c r="AR10" s="65"/>
      <c r="AS10" s="10"/>
      <c r="AT10" s="65"/>
      <c r="AU10" s="10"/>
      <c r="AV10" s="65"/>
      <c r="AW10" s="10"/>
      <c r="AX10" s="65"/>
      <c r="AY10" s="10"/>
      <c r="AZ10" s="65"/>
      <c r="BA10" s="10"/>
      <c r="BB10" s="65"/>
      <c r="BC10" s="10"/>
      <c r="BD10" s="65"/>
      <c r="BE10" s="10"/>
      <c r="BF10" s="65"/>
      <c r="BG10" s="10"/>
      <c r="BH10" s="65"/>
      <c r="BI10" s="10"/>
      <c r="BJ10" s="65"/>
      <c r="BK10" s="10"/>
      <c r="BL10" s="65"/>
      <c r="BM10" s="10"/>
      <c r="BN10" s="65"/>
      <c r="BO10" s="10"/>
      <c r="BP10" s="65"/>
      <c r="BQ10" s="10"/>
      <c r="BR10" s="65"/>
      <c r="BS10" s="10"/>
      <c r="BT10" s="65"/>
      <c r="BU10" s="10"/>
      <c r="BV10" s="65"/>
      <c r="BW10" s="10"/>
      <c r="BX10" s="65"/>
      <c r="BY10" s="10"/>
      <c r="BZ10" s="65"/>
      <c r="CA10" s="10"/>
      <c r="CB10" s="65"/>
      <c r="CC10" s="10"/>
      <c r="CD10" s="65"/>
      <c r="CE10" s="10"/>
      <c r="CF10" s="65"/>
      <c r="CG10" s="10"/>
      <c r="CH10" s="65"/>
      <c r="CI10" s="10"/>
      <c r="CJ10" s="65"/>
      <c r="CK10" s="10"/>
      <c r="CL10" s="65"/>
      <c r="CM10" s="10"/>
      <c r="CN10" s="65"/>
      <c r="CO10" s="10"/>
      <c r="CP10" s="65"/>
      <c r="CQ10" s="10"/>
      <c r="CR10" s="65"/>
      <c r="CS10" s="10"/>
      <c r="CT10" s="65"/>
      <c r="CU10" s="10"/>
      <c r="CV10" s="65"/>
      <c r="CW10" s="10"/>
      <c r="CX10" s="65"/>
      <c r="CY10" s="24">
        <f t="shared" si="0"/>
        <v>3.3333333333333335</v>
      </c>
      <c r="CZ10" s="205">
        <f>IF(AVERAGE(C31:CX31)=0,NA(),AVERAGE(C31:CX31))</f>
        <v>16.399999999999999</v>
      </c>
      <c r="DA10" s="185"/>
    </row>
    <row r="11" spans="1:105" x14ac:dyDescent="0.15">
      <c r="A11" s="209"/>
      <c r="B11" s="63" t="s">
        <v>25</v>
      </c>
      <c r="C11" s="11">
        <v>4</v>
      </c>
      <c r="D11" s="66">
        <v>4</v>
      </c>
      <c r="E11" s="11">
        <v>4</v>
      </c>
      <c r="F11" s="66">
        <v>4</v>
      </c>
      <c r="G11" s="11">
        <v>3</v>
      </c>
      <c r="H11" s="66">
        <v>3</v>
      </c>
      <c r="I11" s="11">
        <v>3</v>
      </c>
      <c r="J11" s="66">
        <v>3</v>
      </c>
      <c r="K11" s="11">
        <v>3</v>
      </c>
      <c r="L11" s="66">
        <v>3</v>
      </c>
      <c r="M11" s="11">
        <v>2</v>
      </c>
      <c r="N11" s="66">
        <v>4</v>
      </c>
      <c r="O11" s="11">
        <v>4</v>
      </c>
      <c r="P11" s="66">
        <v>3</v>
      </c>
      <c r="Q11" s="11">
        <v>3</v>
      </c>
      <c r="R11" s="66"/>
      <c r="S11" s="11"/>
      <c r="T11" s="66"/>
      <c r="U11" s="11"/>
      <c r="V11" s="66"/>
      <c r="W11" s="11"/>
      <c r="X11" s="66"/>
      <c r="Y11" s="11"/>
      <c r="Z11" s="66"/>
      <c r="AA11" s="11"/>
      <c r="AB11" s="66"/>
      <c r="AC11" s="11"/>
      <c r="AD11" s="66"/>
      <c r="AE11" s="11"/>
      <c r="AF11" s="66"/>
      <c r="AG11" s="11"/>
      <c r="AH11" s="66"/>
      <c r="AI11" s="11"/>
      <c r="AJ11" s="66"/>
      <c r="AK11" s="11"/>
      <c r="AL11" s="66"/>
      <c r="AM11" s="11"/>
      <c r="AN11" s="66"/>
      <c r="AO11" s="11"/>
      <c r="AP11" s="66"/>
      <c r="AQ11" s="11"/>
      <c r="AR11" s="66"/>
      <c r="AS11" s="11"/>
      <c r="AT11" s="66"/>
      <c r="AU11" s="11"/>
      <c r="AV11" s="66"/>
      <c r="AW11" s="11"/>
      <c r="AX11" s="66"/>
      <c r="AY11" s="11"/>
      <c r="AZ11" s="66"/>
      <c r="BA11" s="11"/>
      <c r="BB11" s="66"/>
      <c r="BC11" s="11"/>
      <c r="BD11" s="66"/>
      <c r="BE11" s="11"/>
      <c r="BF11" s="66"/>
      <c r="BG11" s="11"/>
      <c r="BH11" s="66"/>
      <c r="BI11" s="11"/>
      <c r="BJ11" s="66"/>
      <c r="BK11" s="11"/>
      <c r="BL11" s="66"/>
      <c r="BM11" s="11"/>
      <c r="BN11" s="66"/>
      <c r="BO11" s="11"/>
      <c r="BP11" s="66"/>
      <c r="BQ11" s="11"/>
      <c r="BR11" s="66"/>
      <c r="BS11" s="11"/>
      <c r="BT11" s="66"/>
      <c r="BU11" s="11"/>
      <c r="BV11" s="66"/>
      <c r="BW11" s="11"/>
      <c r="BX11" s="66"/>
      <c r="BY11" s="11"/>
      <c r="BZ11" s="66"/>
      <c r="CA11" s="11"/>
      <c r="CB11" s="66"/>
      <c r="CC11" s="11"/>
      <c r="CD11" s="66"/>
      <c r="CE11" s="11"/>
      <c r="CF11" s="66"/>
      <c r="CG11" s="11"/>
      <c r="CH11" s="66"/>
      <c r="CI11" s="11"/>
      <c r="CJ11" s="66"/>
      <c r="CK11" s="11"/>
      <c r="CL11" s="66"/>
      <c r="CM11" s="11"/>
      <c r="CN11" s="66"/>
      <c r="CO11" s="11"/>
      <c r="CP11" s="66"/>
      <c r="CQ11" s="11"/>
      <c r="CR11" s="66"/>
      <c r="CS11" s="11"/>
      <c r="CT11" s="66"/>
      <c r="CU11" s="11"/>
      <c r="CV11" s="66"/>
      <c r="CW11" s="11"/>
      <c r="CX11" s="66"/>
      <c r="CY11" s="27">
        <f t="shared" si="0"/>
        <v>3.3333333333333335</v>
      </c>
      <c r="CZ11" s="206"/>
      <c r="DA11" s="185"/>
    </row>
    <row r="12" spans="1:105" x14ac:dyDescent="0.15">
      <c r="A12" s="209"/>
      <c r="B12" s="63" t="s">
        <v>26</v>
      </c>
      <c r="C12" s="11">
        <v>4</v>
      </c>
      <c r="D12" s="66">
        <v>3</v>
      </c>
      <c r="E12" s="11">
        <v>3</v>
      </c>
      <c r="F12" s="66">
        <v>3</v>
      </c>
      <c r="G12" s="11">
        <v>3</v>
      </c>
      <c r="H12" s="66">
        <v>4</v>
      </c>
      <c r="I12" s="11">
        <v>3</v>
      </c>
      <c r="J12" s="66">
        <v>3</v>
      </c>
      <c r="K12" s="11">
        <v>3</v>
      </c>
      <c r="L12" s="66">
        <v>3</v>
      </c>
      <c r="M12" s="11">
        <v>3</v>
      </c>
      <c r="N12" s="66">
        <v>4</v>
      </c>
      <c r="O12" s="11">
        <v>2</v>
      </c>
      <c r="P12" s="66">
        <v>3</v>
      </c>
      <c r="Q12" s="11">
        <v>3</v>
      </c>
      <c r="R12" s="66"/>
      <c r="S12" s="11"/>
      <c r="T12" s="66"/>
      <c r="U12" s="11"/>
      <c r="V12" s="66"/>
      <c r="W12" s="11"/>
      <c r="X12" s="66"/>
      <c r="Y12" s="11"/>
      <c r="Z12" s="66"/>
      <c r="AA12" s="11"/>
      <c r="AB12" s="66"/>
      <c r="AC12" s="11"/>
      <c r="AD12" s="66"/>
      <c r="AE12" s="11"/>
      <c r="AF12" s="66"/>
      <c r="AG12" s="11"/>
      <c r="AH12" s="66"/>
      <c r="AI12" s="11"/>
      <c r="AJ12" s="66"/>
      <c r="AK12" s="11"/>
      <c r="AL12" s="66"/>
      <c r="AM12" s="11"/>
      <c r="AN12" s="66"/>
      <c r="AO12" s="11"/>
      <c r="AP12" s="66"/>
      <c r="AQ12" s="11"/>
      <c r="AR12" s="66"/>
      <c r="AS12" s="11"/>
      <c r="AT12" s="66"/>
      <c r="AU12" s="11"/>
      <c r="AV12" s="66"/>
      <c r="AW12" s="11"/>
      <c r="AX12" s="66"/>
      <c r="AY12" s="11"/>
      <c r="AZ12" s="66"/>
      <c r="BA12" s="11"/>
      <c r="BB12" s="66"/>
      <c r="BC12" s="11"/>
      <c r="BD12" s="66"/>
      <c r="BE12" s="11"/>
      <c r="BF12" s="66"/>
      <c r="BG12" s="11"/>
      <c r="BH12" s="66"/>
      <c r="BI12" s="11"/>
      <c r="BJ12" s="66"/>
      <c r="BK12" s="11"/>
      <c r="BL12" s="66"/>
      <c r="BM12" s="11"/>
      <c r="BN12" s="66"/>
      <c r="BO12" s="11"/>
      <c r="BP12" s="66"/>
      <c r="BQ12" s="11"/>
      <c r="BR12" s="66"/>
      <c r="BS12" s="11"/>
      <c r="BT12" s="66"/>
      <c r="BU12" s="11"/>
      <c r="BV12" s="66"/>
      <c r="BW12" s="11"/>
      <c r="BX12" s="66"/>
      <c r="BY12" s="11"/>
      <c r="BZ12" s="66"/>
      <c r="CA12" s="11"/>
      <c r="CB12" s="66"/>
      <c r="CC12" s="11"/>
      <c r="CD12" s="66"/>
      <c r="CE12" s="11"/>
      <c r="CF12" s="66"/>
      <c r="CG12" s="11"/>
      <c r="CH12" s="66"/>
      <c r="CI12" s="11"/>
      <c r="CJ12" s="66"/>
      <c r="CK12" s="11"/>
      <c r="CL12" s="66"/>
      <c r="CM12" s="11"/>
      <c r="CN12" s="66"/>
      <c r="CO12" s="11"/>
      <c r="CP12" s="66"/>
      <c r="CQ12" s="11"/>
      <c r="CR12" s="66"/>
      <c r="CS12" s="11"/>
      <c r="CT12" s="66"/>
      <c r="CU12" s="11"/>
      <c r="CV12" s="66"/>
      <c r="CW12" s="11"/>
      <c r="CX12" s="66"/>
      <c r="CY12" s="27">
        <f t="shared" si="0"/>
        <v>3.1333333333333333</v>
      </c>
      <c r="CZ12" s="206"/>
      <c r="DA12" s="185"/>
    </row>
    <row r="13" spans="1:105" x14ac:dyDescent="0.15">
      <c r="A13" s="209"/>
      <c r="B13" s="63" t="s">
        <v>27</v>
      </c>
      <c r="C13" s="11">
        <v>4</v>
      </c>
      <c r="D13" s="66">
        <v>3</v>
      </c>
      <c r="E13" s="11">
        <v>3</v>
      </c>
      <c r="F13" s="66">
        <v>4</v>
      </c>
      <c r="G13" s="11">
        <v>3</v>
      </c>
      <c r="H13" s="66">
        <v>4</v>
      </c>
      <c r="I13" s="11">
        <v>3</v>
      </c>
      <c r="J13" s="66">
        <v>3</v>
      </c>
      <c r="K13" s="11">
        <v>3</v>
      </c>
      <c r="L13" s="66">
        <v>3</v>
      </c>
      <c r="M13" s="11">
        <v>4</v>
      </c>
      <c r="N13" s="66">
        <v>4</v>
      </c>
      <c r="O13" s="11">
        <v>4</v>
      </c>
      <c r="P13" s="66">
        <v>4</v>
      </c>
      <c r="Q13" s="11">
        <v>3</v>
      </c>
      <c r="R13" s="66"/>
      <c r="S13" s="11"/>
      <c r="T13" s="66"/>
      <c r="U13" s="11"/>
      <c r="V13" s="66"/>
      <c r="W13" s="11"/>
      <c r="X13" s="66"/>
      <c r="Y13" s="11"/>
      <c r="Z13" s="66"/>
      <c r="AA13" s="11"/>
      <c r="AB13" s="66"/>
      <c r="AC13" s="11"/>
      <c r="AD13" s="66"/>
      <c r="AE13" s="11"/>
      <c r="AF13" s="66"/>
      <c r="AG13" s="11"/>
      <c r="AH13" s="66"/>
      <c r="AI13" s="11"/>
      <c r="AJ13" s="66"/>
      <c r="AK13" s="11"/>
      <c r="AL13" s="66"/>
      <c r="AM13" s="11"/>
      <c r="AN13" s="66"/>
      <c r="AO13" s="11"/>
      <c r="AP13" s="66"/>
      <c r="AQ13" s="11"/>
      <c r="AR13" s="66"/>
      <c r="AS13" s="11"/>
      <c r="AT13" s="66"/>
      <c r="AU13" s="11"/>
      <c r="AV13" s="66"/>
      <c r="AW13" s="11"/>
      <c r="AX13" s="66"/>
      <c r="AY13" s="11"/>
      <c r="AZ13" s="66"/>
      <c r="BA13" s="11"/>
      <c r="BB13" s="66"/>
      <c r="BC13" s="11"/>
      <c r="BD13" s="66"/>
      <c r="BE13" s="11"/>
      <c r="BF13" s="66"/>
      <c r="BG13" s="11"/>
      <c r="BH13" s="66"/>
      <c r="BI13" s="11"/>
      <c r="BJ13" s="66"/>
      <c r="BK13" s="11"/>
      <c r="BL13" s="66"/>
      <c r="BM13" s="11"/>
      <c r="BN13" s="66"/>
      <c r="BO13" s="11"/>
      <c r="BP13" s="66"/>
      <c r="BQ13" s="11"/>
      <c r="BR13" s="66"/>
      <c r="BS13" s="11"/>
      <c r="BT13" s="66"/>
      <c r="BU13" s="11"/>
      <c r="BV13" s="66"/>
      <c r="BW13" s="11"/>
      <c r="BX13" s="66"/>
      <c r="BY13" s="11"/>
      <c r="BZ13" s="66"/>
      <c r="CA13" s="11"/>
      <c r="CB13" s="66"/>
      <c r="CC13" s="11"/>
      <c r="CD13" s="66"/>
      <c r="CE13" s="11"/>
      <c r="CF13" s="66"/>
      <c r="CG13" s="11"/>
      <c r="CH13" s="66"/>
      <c r="CI13" s="11"/>
      <c r="CJ13" s="66"/>
      <c r="CK13" s="11"/>
      <c r="CL13" s="66"/>
      <c r="CM13" s="11"/>
      <c r="CN13" s="66"/>
      <c r="CO13" s="11"/>
      <c r="CP13" s="66"/>
      <c r="CQ13" s="11"/>
      <c r="CR13" s="66"/>
      <c r="CS13" s="11"/>
      <c r="CT13" s="66"/>
      <c r="CU13" s="11"/>
      <c r="CV13" s="66"/>
      <c r="CW13" s="11"/>
      <c r="CX13" s="66"/>
      <c r="CY13" s="27">
        <f t="shared" si="0"/>
        <v>3.4666666666666668</v>
      </c>
      <c r="CZ13" s="206"/>
      <c r="DA13" s="185"/>
    </row>
    <row r="14" spans="1:105" ht="14.25" thickBot="1" x14ac:dyDescent="0.2">
      <c r="A14" s="210"/>
      <c r="B14" s="64" t="s">
        <v>28</v>
      </c>
      <c r="C14" s="9">
        <v>4</v>
      </c>
      <c r="D14" s="67">
        <v>3</v>
      </c>
      <c r="E14" s="9">
        <v>3</v>
      </c>
      <c r="F14" s="67">
        <v>3</v>
      </c>
      <c r="G14" s="9">
        <v>3</v>
      </c>
      <c r="H14" s="67">
        <v>4</v>
      </c>
      <c r="I14" s="9">
        <v>3</v>
      </c>
      <c r="J14" s="67">
        <v>3</v>
      </c>
      <c r="K14" s="9">
        <v>3</v>
      </c>
      <c r="L14" s="67">
        <v>3</v>
      </c>
      <c r="M14" s="9">
        <v>3</v>
      </c>
      <c r="N14" s="67">
        <v>3</v>
      </c>
      <c r="O14" s="9">
        <v>3</v>
      </c>
      <c r="P14" s="67">
        <v>3</v>
      </c>
      <c r="Q14" s="9">
        <v>3</v>
      </c>
      <c r="R14" s="67"/>
      <c r="S14" s="9"/>
      <c r="T14" s="67"/>
      <c r="U14" s="9"/>
      <c r="V14" s="67"/>
      <c r="W14" s="9"/>
      <c r="X14" s="67"/>
      <c r="Y14" s="9"/>
      <c r="Z14" s="67"/>
      <c r="AA14" s="9"/>
      <c r="AB14" s="67"/>
      <c r="AC14" s="9"/>
      <c r="AD14" s="67"/>
      <c r="AE14" s="9"/>
      <c r="AF14" s="67"/>
      <c r="AG14" s="9"/>
      <c r="AH14" s="67"/>
      <c r="AI14" s="9"/>
      <c r="AJ14" s="67"/>
      <c r="AK14" s="9"/>
      <c r="AL14" s="67"/>
      <c r="AM14" s="9"/>
      <c r="AN14" s="67"/>
      <c r="AO14" s="9"/>
      <c r="AP14" s="67"/>
      <c r="AQ14" s="9"/>
      <c r="AR14" s="67"/>
      <c r="AS14" s="9"/>
      <c r="AT14" s="67"/>
      <c r="AU14" s="9"/>
      <c r="AV14" s="67"/>
      <c r="AW14" s="9"/>
      <c r="AX14" s="67"/>
      <c r="AY14" s="9"/>
      <c r="AZ14" s="67"/>
      <c r="BA14" s="9"/>
      <c r="BB14" s="67"/>
      <c r="BC14" s="9"/>
      <c r="BD14" s="67"/>
      <c r="BE14" s="9"/>
      <c r="BF14" s="67"/>
      <c r="BG14" s="9"/>
      <c r="BH14" s="67"/>
      <c r="BI14" s="9"/>
      <c r="BJ14" s="67"/>
      <c r="BK14" s="9"/>
      <c r="BL14" s="67"/>
      <c r="BM14" s="9"/>
      <c r="BN14" s="67"/>
      <c r="BO14" s="9"/>
      <c r="BP14" s="67"/>
      <c r="BQ14" s="9"/>
      <c r="BR14" s="67"/>
      <c r="BS14" s="9"/>
      <c r="BT14" s="67"/>
      <c r="BU14" s="9"/>
      <c r="BV14" s="67"/>
      <c r="BW14" s="9"/>
      <c r="BX14" s="67"/>
      <c r="BY14" s="9"/>
      <c r="BZ14" s="67"/>
      <c r="CA14" s="9"/>
      <c r="CB14" s="67"/>
      <c r="CC14" s="9"/>
      <c r="CD14" s="67"/>
      <c r="CE14" s="9"/>
      <c r="CF14" s="67"/>
      <c r="CG14" s="9"/>
      <c r="CH14" s="67"/>
      <c r="CI14" s="9"/>
      <c r="CJ14" s="67"/>
      <c r="CK14" s="9"/>
      <c r="CL14" s="67"/>
      <c r="CM14" s="9"/>
      <c r="CN14" s="67"/>
      <c r="CO14" s="9"/>
      <c r="CP14" s="67"/>
      <c r="CQ14" s="9"/>
      <c r="CR14" s="67"/>
      <c r="CS14" s="9"/>
      <c r="CT14" s="67"/>
      <c r="CU14" s="9"/>
      <c r="CV14" s="67"/>
      <c r="CW14" s="9"/>
      <c r="CX14" s="67"/>
      <c r="CY14" s="29">
        <f t="shared" si="0"/>
        <v>3.1333333333333333</v>
      </c>
      <c r="CZ14" s="207"/>
      <c r="DA14" s="185"/>
    </row>
    <row r="15" spans="1:105" x14ac:dyDescent="0.15">
      <c r="A15" s="208" t="s">
        <v>55</v>
      </c>
      <c r="B15" s="62" t="s">
        <v>29</v>
      </c>
      <c r="C15" s="10">
        <v>4</v>
      </c>
      <c r="D15" s="69">
        <v>4</v>
      </c>
      <c r="E15" s="10">
        <v>4</v>
      </c>
      <c r="F15" s="69">
        <v>4</v>
      </c>
      <c r="G15" s="10">
        <v>4</v>
      </c>
      <c r="H15" s="69">
        <v>3</v>
      </c>
      <c r="I15" s="10">
        <v>3</v>
      </c>
      <c r="J15" s="69">
        <v>3</v>
      </c>
      <c r="K15" s="10">
        <v>4</v>
      </c>
      <c r="L15" s="69">
        <v>3</v>
      </c>
      <c r="M15" s="10">
        <v>3</v>
      </c>
      <c r="N15" s="69">
        <v>3</v>
      </c>
      <c r="O15" s="10">
        <v>3</v>
      </c>
      <c r="P15" s="69">
        <v>4</v>
      </c>
      <c r="Q15" s="10">
        <v>3</v>
      </c>
      <c r="R15" s="69"/>
      <c r="S15" s="10"/>
      <c r="T15" s="69"/>
      <c r="U15" s="10"/>
      <c r="V15" s="69"/>
      <c r="W15" s="10"/>
      <c r="X15" s="69"/>
      <c r="Y15" s="10"/>
      <c r="Z15" s="69"/>
      <c r="AA15" s="10"/>
      <c r="AB15" s="69"/>
      <c r="AC15" s="10"/>
      <c r="AD15" s="69"/>
      <c r="AE15" s="10"/>
      <c r="AF15" s="69"/>
      <c r="AG15" s="10"/>
      <c r="AH15" s="69"/>
      <c r="AI15" s="10"/>
      <c r="AJ15" s="69"/>
      <c r="AK15" s="10"/>
      <c r="AL15" s="69"/>
      <c r="AM15" s="10"/>
      <c r="AN15" s="69"/>
      <c r="AO15" s="10"/>
      <c r="AP15" s="69"/>
      <c r="AQ15" s="10"/>
      <c r="AR15" s="69"/>
      <c r="AS15" s="10"/>
      <c r="AT15" s="69"/>
      <c r="AU15" s="10"/>
      <c r="AV15" s="69"/>
      <c r="AW15" s="10"/>
      <c r="AX15" s="69"/>
      <c r="AY15" s="10"/>
      <c r="AZ15" s="69"/>
      <c r="BA15" s="10"/>
      <c r="BB15" s="69"/>
      <c r="BC15" s="10"/>
      <c r="BD15" s="69"/>
      <c r="BE15" s="10"/>
      <c r="BF15" s="69"/>
      <c r="BG15" s="10"/>
      <c r="BH15" s="69"/>
      <c r="BI15" s="10"/>
      <c r="BJ15" s="69"/>
      <c r="BK15" s="10"/>
      <c r="BL15" s="69"/>
      <c r="BM15" s="10"/>
      <c r="BN15" s="69"/>
      <c r="BO15" s="10"/>
      <c r="BP15" s="69"/>
      <c r="BQ15" s="10"/>
      <c r="BR15" s="69"/>
      <c r="BS15" s="10"/>
      <c r="BT15" s="69"/>
      <c r="BU15" s="10"/>
      <c r="BV15" s="69"/>
      <c r="BW15" s="10"/>
      <c r="BX15" s="69"/>
      <c r="BY15" s="10"/>
      <c r="BZ15" s="69"/>
      <c r="CA15" s="10"/>
      <c r="CB15" s="69"/>
      <c r="CC15" s="10"/>
      <c r="CD15" s="69"/>
      <c r="CE15" s="10"/>
      <c r="CF15" s="69"/>
      <c r="CG15" s="10"/>
      <c r="CH15" s="69"/>
      <c r="CI15" s="10"/>
      <c r="CJ15" s="69"/>
      <c r="CK15" s="10"/>
      <c r="CL15" s="69"/>
      <c r="CM15" s="10"/>
      <c r="CN15" s="69"/>
      <c r="CO15" s="10"/>
      <c r="CP15" s="69"/>
      <c r="CQ15" s="10"/>
      <c r="CR15" s="69"/>
      <c r="CS15" s="10"/>
      <c r="CT15" s="69"/>
      <c r="CU15" s="10"/>
      <c r="CV15" s="69"/>
      <c r="CW15" s="10"/>
      <c r="CX15" s="69"/>
      <c r="CY15" s="24">
        <f t="shared" si="0"/>
        <v>3.4666666666666668</v>
      </c>
      <c r="CZ15" s="205">
        <f>IF(AVERAGE(C32:CX32)=0,NA(),AVERAGE(C32:CX32))</f>
        <v>17</v>
      </c>
      <c r="DA15" s="185"/>
    </row>
    <row r="16" spans="1:105" x14ac:dyDescent="0.15">
      <c r="A16" s="209"/>
      <c r="B16" s="63" t="s">
        <v>30</v>
      </c>
      <c r="C16" s="11">
        <v>4</v>
      </c>
      <c r="D16" s="66">
        <v>4</v>
      </c>
      <c r="E16" s="11">
        <v>3</v>
      </c>
      <c r="F16" s="66">
        <v>4</v>
      </c>
      <c r="G16" s="11">
        <v>4</v>
      </c>
      <c r="H16" s="66">
        <v>3</v>
      </c>
      <c r="I16" s="11">
        <v>4</v>
      </c>
      <c r="J16" s="66">
        <v>3</v>
      </c>
      <c r="K16" s="11">
        <v>4</v>
      </c>
      <c r="L16" s="66">
        <v>3</v>
      </c>
      <c r="M16" s="11">
        <v>3</v>
      </c>
      <c r="N16" s="66">
        <v>3</v>
      </c>
      <c r="O16" s="11">
        <v>3</v>
      </c>
      <c r="P16" s="66">
        <v>4</v>
      </c>
      <c r="Q16" s="11">
        <v>3</v>
      </c>
      <c r="R16" s="66"/>
      <c r="S16" s="11"/>
      <c r="T16" s="66"/>
      <c r="U16" s="11"/>
      <c r="V16" s="66"/>
      <c r="W16" s="11"/>
      <c r="X16" s="66"/>
      <c r="Y16" s="11"/>
      <c r="Z16" s="66"/>
      <c r="AA16" s="11"/>
      <c r="AB16" s="66"/>
      <c r="AC16" s="11"/>
      <c r="AD16" s="66"/>
      <c r="AE16" s="11"/>
      <c r="AF16" s="66"/>
      <c r="AG16" s="11"/>
      <c r="AH16" s="66"/>
      <c r="AI16" s="11"/>
      <c r="AJ16" s="66"/>
      <c r="AK16" s="11"/>
      <c r="AL16" s="66"/>
      <c r="AM16" s="11"/>
      <c r="AN16" s="66"/>
      <c r="AO16" s="11"/>
      <c r="AP16" s="66"/>
      <c r="AQ16" s="11"/>
      <c r="AR16" s="66"/>
      <c r="AS16" s="11"/>
      <c r="AT16" s="66"/>
      <c r="AU16" s="11"/>
      <c r="AV16" s="66"/>
      <c r="AW16" s="11"/>
      <c r="AX16" s="66"/>
      <c r="AY16" s="11"/>
      <c r="AZ16" s="66"/>
      <c r="BA16" s="11"/>
      <c r="BB16" s="66"/>
      <c r="BC16" s="11"/>
      <c r="BD16" s="66"/>
      <c r="BE16" s="11"/>
      <c r="BF16" s="66"/>
      <c r="BG16" s="11"/>
      <c r="BH16" s="66"/>
      <c r="BI16" s="11"/>
      <c r="BJ16" s="66"/>
      <c r="BK16" s="11"/>
      <c r="BL16" s="66"/>
      <c r="BM16" s="11"/>
      <c r="BN16" s="66"/>
      <c r="BO16" s="11"/>
      <c r="BP16" s="66"/>
      <c r="BQ16" s="11"/>
      <c r="BR16" s="66"/>
      <c r="BS16" s="11"/>
      <c r="BT16" s="66"/>
      <c r="BU16" s="11"/>
      <c r="BV16" s="66"/>
      <c r="BW16" s="11"/>
      <c r="BX16" s="66"/>
      <c r="BY16" s="11"/>
      <c r="BZ16" s="66"/>
      <c r="CA16" s="11"/>
      <c r="CB16" s="66"/>
      <c r="CC16" s="11"/>
      <c r="CD16" s="66"/>
      <c r="CE16" s="11"/>
      <c r="CF16" s="66"/>
      <c r="CG16" s="11"/>
      <c r="CH16" s="66"/>
      <c r="CI16" s="11"/>
      <c r="CJ16" s="66"/>
      <c r="CK16" s="11"/>
      <c r="CL16" s="66"/>
      <c r="CM16" s="11"/>
      <c r="CN16" s="66"/>
      <c r="CO16" s="11"/>
      <c r="CP16" s="66"/>
      <c r="CQ16" s="11"/>
      <c r="CR16" s="66"/>
      <c r="CS16" s="11"/>
      <c r="CT16" s="66"/>
      <c r="CU16" s="11"/>
      <c r="CV16" s="66"/>
      <c r="CW16" s="11"/>
      <c r="CX16" s="66"/>
      <c r="CY16" s="27">
        <f t="shared" si="0"/>
        <v>3.4666666666666668</v>
      </c>
      <c r="CZ16" s="206"/>
      <c r="DA16" s="185"/>
    </row>
    <row r="17" spans="1:105" x14ac:dyDescent="0.15">
      <c r="A17" s="209"/>
      <c r="B17" s="63" t="s">
        <v>31</v>
      </c>
      <c r="C17" s="11">
        <v>4</v>
      </c>
      <c r="D17" s="66">
        <v>4</v>
      </c>
      <c r="E17" s="11">
        <v>3</v>
      </c>
      <c r="F17" s="66">
        <v>3</v>
      </c>
      <c r="G17" s="11">
        <v>4</v>
      </c>
      <c r="H17" s="66">
        <v>3</v>
      </c>
      <c r="I17" s="11">
        <v>3</v>
      </c>
      <c r="J17" s="66">
        <v>3</v>
      </c>
      <c r="K17" s="11">
        <v>4</v>
      </c>
      <c r="L17" s="66">
        <v>3</v>
      </c>
      <c r="M17" s="11">
        <v>2</v>
      </c>
      <c r="N17" s="66">
        <v>3</v>
      </c>
      <c r="O17" s="11">
        <v>4</v>
      </c>
      <c r="P17" s="66">
        <v>3</v>
      </c>
      <c r="Q17" s="11">
        <v>3</v>
      </c>
      <c r="R17" s="66"/>
      <c r="S17" s="11"/>
      <c r="T17" s="66"/>
      <c r="U17" s="11"/>
      <c r="V17" s="66"/>
      <c r="W17" s="11"/>
      <c r="X17" s="66"/>
      <c r="Y17" s="11"/>
      <c r="Z17" s="66"/>
      <c r="AA17" s="11"/>
      <c r="AB17" s="66"/>
      <c r="AC17" s="11"/>
      <c r="AD17" s="66"/>
      <c r="AE17" s="11"/>
      <c r="AF17" s="66"/>
      <c r="AG17" s="11"/>
      <c r="AH17" s="66"/>
      <c r="AI17" s="11"/>
      <c r="AJ17" s="66"/>
      <c r="AK17" s="11"/>
      <c r="AL17" s="66"/>
      <c r="AM17" s="11"/>
      <c r="AN17" s="66"/>
      <c r="AO17" s="11"/>
      <c r="AP17" s="66"/>
      <c r="AQ17" s="11"/>
      <c r="AR17" s="66"/>
      <c r="AS17" s="11"/>
      <c r="AT17" s="66"/>
      <c r="AU17" s="11"/>
      <c r="AV17" s="66"/>
      <c r="AW17" s="11"/>
      <c r="AX17" s="66"/>
      <c r="AY17" s="11"/>
      <c r="AZ17" s="66"/>
      <c r="BA17" s="11"/>
      <c r="BB17" s="66"/>
      <c r="BC17" s="11"/>
      <c r="BD17" s="66"/>
      <c r="BE17" s="11"/>
      <c r="BF17" s="66"/>
      <c r="BG17" s="11"/>
      <c r="BH17" s="66"/>
      <c r="BI17" s="11"/>
      <c r="BJ17" s="66"/>
      <c r="BK17" s="11"/>
      <c r="BL17" s="66"/>
      <c r="BM17" s="11"/>
      <c r="BN17" s="66"/>
      <c r="BO17" s="11"/>
      <c r="BP17" s="66"/>
      <c r="BQ17" s="11"/>
      <c r="BR17" s="66"/>
      <c r="BS17" s="11"/>
      <c r="BT17" s="66"/>
      <c r="BU17" s="11"/>
      <c r="BV17" s="66"/>
      <c r="BW17" s="11"/>
      <c r="BX17" s="66"/>
      <c r="BY17" s="11"/>
      <c r="BZ17" s="66"/>
      <c r="CA17" s="11"/>
      <c r="CB17" s="66"/>
      <c r="CC17" s="11"/>
      <c r="CD17" s="66"/>
      <c r="CE17" s="11"/>
      <c r="CF17" s="66"/>
      <c r="CG17" s="11"/>
      <c r="CH17" s="66"/>
      <c r="CI17" s="11"/>
      <c r="CJ17" s="66"/>
      <c r="CK17" s="11"/>
      <c r="CL17" s="66"/>
      <c r="CM17" s="11"/>
      <c r="CN17" s="66"/>
      <c r="CO17" s="11"/>
      <c r="CP17" s="66"/>
      <c r="CQ17" s="11"/>
      <c r="CR17" s="66"/>
      <c r="CS17" s="11"/>
      <c r="CT17" s="66"/>
      <c r="CU17" s="11"/>
      <c r="CV17" s="66"/>
      <c r="CW17" s="11"/>
      <c r="CX17" s="66"/>
      <c r="CY17" s="27">
        <f t="shared" si="0"/>
        <v>3.2666666666666666</v>
      </c>
      <c r="CZ17" s="206"/>
      <c r="DA17" s="185"/>
    </row>
    <row r="18" spans="1:105" x14ac:dyDescent="0.15">
      <c r="A18" s="209"/>
      <c r="B18" s="63" t="s">
        <v>32</v>
      </c>
      <c r="C18" s="11">
        <v>4</v>
      </c>
      <c r="D18" s="66">
        <v>4</v>
      </c>
      <c r="E18" s="11">
        <v>4</v>
      </c>
      <c r="F18" s="66">
        <v>3</v>
      </c>
      <c r="G18" s="11">
        <v>4</v>
      </c>
      <c r="H18" s="66">
        <v>3</v>
      </c>
      <c r="I18" s="11">
        <v>4</v>
      </c>
      <c r="J18" s="66">
        <v>3</v>
      </c>
      <c r="K18" s="11">
        <v>4</v>
      </c>
      <c r="L18" s="66">
        <v>3</v>
      </c>
      <c r="M18" s="11">
        <v>2</v>
      </c>
      <c r="N18" s="66">
        <v>3</v>
      </c>
      <c r="O18" s="11">
        <v>4</v>
      </c>
      <c r="P18" s="66">
        <v>4</v>
      </c>
      <c r="Q18" s="11">
        <v>3</v>
      </c>
      <c r="R18" s="66"/>
      <c r="S18" s="11"/>
      <c r="T18" s="66"/>
      <c r="U18" s="11"/>
      <c r="V18" s="66"/>
      <c r="W18" s="11"/>
      <c r="X18" s="66"/>
      <c r="Y18" s="11"/>
      <c r="Z18" s="66"/>
      <c r="AA18" s="11"/>
      <c r="AB18" s="66"/>
      <c r="AC18" s="11"/>
      <c r="AD18" s="66"/>
      <c r="AE18" s="11"/>
      <c r="AF18" s="66"/>
      <c r="AG18" s="11"/>
      <c r="AH18" s="66"/>
      <c r="AI18" s="11"/>
      <c r="AJ18" s="66"/>
      <c r="AK18" s="11"/>
      <c r="AL18" s="66"/>
      <c r="AM18" s="11"/>
      <c r="AN18" s="66"/>
      <c r="AO18" s="11"/>
      <c r="AP18" s="66"/>
      <c r="AQ18" s="11"/>
      <c r="AR18" s="66"/>
      <c r="AS18" s="11"/>
      <c r="AT18" s="66"/>
      <c r="AU18" s="11"/>
      <c r="AV18" s="66"/>
      <c r="AW18" s="11"/>
      <c r="AX18" s="66"/>
      <c r="AY18" s="11"/>
      <c r="AZ18" s="66"/>
      <c r="BA18" s="11"/>
      <c r="BB18" s="66"/>
      <c r="BC18" s="11"/>
      <c r="BD18" s="66"/>
      <c r="BE18" s="11"/>
      <c r="BF18" s="66"/>
      <c r="BG18" s="11"/>
      <c r="BH18" s="66"/>
      <c r="BI18" s="11"/>
      <c r="BJ18" s="66"/>
      <c r="BK18" s="11"/>
      <c r="BL18" s="66"/>
      <c r="BM18" s="11"/>
      <c r="BN18" s="66"/>
      <c r="BO18" s="11"/>
      <c r="BP18" s="66"/>
      <c r="BQ18" s="11"/>
      <c r="BR18" s="66"/>
      <c r="BS18" s="11"/>
      <c r="BT18" s="66"/>
      <c r="BU18" s="11"/>
      <c r="BV18" s="66"/>
      <c r="BW18" s="11"/>
      <c r="BX18" s="66"/>
      <c r="BY18" s="11"/>
      <c r="BZ18" s="66"/>
      <c r="CA18" s="11"/>
      <c r="CB18" s="66"/>
      <c r="CC18" s="11"/>
      <c r="CD18" s="66"/>
      <c r="CE18" s="11"/>
      <c r="CF18" s="66"/>
      <c r="CG18" s="11"/>
      <c r="CH18" s="66"/>
      <c r="CI18" s="11"/>
      <c r="CJ18" s="66"/>
      <c r="CK18" s="11"/>
      <c r="CL18" s="66"/>
      <c r="CM18" s="11"/>
      <c r="CN18" s="66"/>
      <c r="CO18" s="11"/>
      <c r="CP18" s="66"/>
      <c r="CQ18" s="11"/>
      <c r="CR18" s="66"/>
      <c r="CS18" s="11"/>
      <c r="CT18" s="66"/>
      <c r="CU18" s="11"/>
      <c r="CV18" s="66"/>
      <c r="CW18" s="11"/>
      <c r="CX18" s="66"/>
      <c r="CY18" s="27">
        <f t="shared" si="0"/>
        <v>3.4666666666666668</v>
      </c>
      <c r="CZ18" s="206"/>
      <c r="DA18" s="185"/>
    </row>
    <row r="19" spans="1:105" ht="14.25" thickBot="1" x14ac:dyDescent="0.2">
      <c r="A19" s="210"/>
      <c r="B19" s="64" t="s">
        <v>33</v>
      </c>
      <c r="C19" s="9">
        <v>4</v>
      </c>
      <c r="D19" s="66">
        <v>4</v>
      </c>
      <c r="E19" s="9">
        <v>4</v>
      </c>
      <c r="F19" s="66">
        <v>3</v>
      </c>
      <c r="G19" s="9">
        <v>4</v>
      </c>
      <c r="H19" s="66">
        <v>2</v>
      </c>
      <c r="I19" s="9">
        <v>3</v>
      </c>
      <c r="J19" s="66">
        <v>4</v>
      </c>
      <c r="K19" s="9">
        <v>4</v>
      </c>
      <c r="L19" s="66">
        <v>3</v>
      </c>
      <c r="M19" s="9">
        <v>3</v>
      </c>
      <c r="N19" s="66">
        <v>3</v>
      </c>
      <c r="O19" s="9">
        <v>3</v>
      </c>
      <c r="P19" s="66">
        <v>3</v>
      </c>
      <c r="Q19" s="9">
        <v>3</v>
      </c>
      <c r="R19" s="66"/>
      <c r="S19" s="9"/>
      <c r="T19" s="66"/>
      <c r="U19" s="9"/>
      <c r="V19" s="66"/>
      <c r="W19" s="9"/>
      <c r="X19" s="66"/>
      <c r="Y19" s="9"/>
      <c r="Z19" s="66"/>
      <c r="AA19" s="9"/>
      <c r="AB19" s="66"/>
      <c r="AC19" s="9"/>
      <c r="AD19" s="66"/>
      <c r="AE19" s="9"/>
      <c r="AF19" s="66"/>
      <c r="AG19" s="9"/>
      <c r="AH19" s="66"/>
      <c r="AI19" s="9"/>
      <c r="AJ19" s="66"/>
      <c r="AK19" s="9"/>
      <c r="AL19" s="66"/>
      <c r="AM19" s="9"/>
      <c r="AN19" s="66"/>
      <c r="AO19" s="9"/>
      <c r="AP19" s="66"/>
      <c r="AQ19" s="9"/>
      <c r="AR19" s="66"/>
      <c r="AS19" s="9"/>
      <c r="AT19" s="66"/>
      <c r="AU19" s="9"/>
      <c r="AV19" s="66"/>
      <c r="AW19" s="9"/>
      <c r="AX19" s="66"/>
      <c r="AY19" s="9"/>
      <c r="AZ19" s="66"/>
      <c r="BA19" s="9"/>
      <c r="BB19" s="66"/>
      <c r="BC19" s="9"/>
      <c r="BD19" s="66"/>
      <c r="BE19" s="9"/>
      <c r="BF19" s="66"/>
      <c r="BG19" s="9"/>
      <c r="BH19" s="66"/>
      <c r="BI19" s="9"/>
      <c r="BJ19" s="66"/>
      <c r="BK19" s="9"/>
      <c r="BL19" s="66"/>
      <c r="BM19" s="9"/>
      <c r="BN19" s="66"/>
      <c r="BO19" s="9"/>
      <c r="BP19" s="66"/>
      <c r="BQ19" s="9"/>
      <c r="BR19" s="66"/>
      <c r="BS19" s="9"/>
      <c r="BT19" s="66"/>
      <c r="BU19" s="9"/>
      <c r="BV19" s="66"/>
      <c r="BW19" s="9"/>
      <c r="BX19" s="66"/>
      <c r="BY19" s="9"/>
      <c r="BZ19" s="66"/>
      <c r="CA19" s="9"/>
      <c r="CB19" s="66"/>
      <c r="CC19" s="9"/>
      <c r="CD19" s="66"/>
      <c r="CE19" s="9"/>
      <c r="CF19" s="66"/>
      <c r="CG19" s="9"/>
      <c r="CH19" s="66"/>
      <c r="CI19" s="9"/>
      <c r="CJ19" s="66"/>
      <c r="CK19" s="9"/>
      <c r="CL19" s="66"/>
      <c r="CM19" s="9"/>
      <c r="CN19" s="66"/>
      <c r="CO19" s="9"/>
      <c r="CP19" s="66"/>
      <c r="CQ19" s="9"/>
      <c r="CR19" s="66"/>
      <c r="CS19" s="9"/>
      <c r="CT19" s="66"/>
      <c r="CU19" s="9"/>
      <c r="CV19" s="66"/>
      <c r="CW19" s="9"/>
      <c r="CX19" s="66"/>
      <c r="CY19" s="29">
        <f t="shared" si="0"/>
        <v>3.3333333333333335</v>
      </c>
      <c r="CZ19" s="207"/>
      <c r="DA19" s="185"/>
    </row>
    <row r="20" spans="1:105" x14ac:dyDescent="0.15">
      <c r="A20" s="208" t="s">
        <v>56</v>
      </c>
      <c r="B20" s="62" t="s">
        <v>34</v>
      </c>
      <c r="C20" s="10">
        <v>3</v>
      </c>
      <c r="D20" s="65">
        <v>4</v>
      </c>
      <c r="E20" s="10">
        <v>3</v>
      </c>
      <c r="F20" s="65">
        <v>3</v>
      </c>
      <c r="G20" s="10">
        <v>4</v>
      </c>
      <c r="H20" s="65">
        <v>4</v>
      </c>
      <c r="I20" s="10">
        <v>3</v>
      </c>
      <c r="J20" s="65">
        <v>3</v>
      </c>
      <c r="K20" s="10">
        <v>3</v>
      </c>
      <c r="L20" s="65">
        <v>4</v>
      </c>
      <c r="M20" s="10">
        <v>3</v>
      </c>
      <c r="N20" s="65">
        <v>4</v>
      </c>
      <c r="O20" s="10">
        <v>1</v>
      </c>
      <c r="P20" s="65">
        <v>3</v>
      </c>
      <c r="Q20" s="10">
        <v>3</v>
      </c>
      <c r="R20" s="65"/>
      <c r="S20" s="10"/>
      <c r="T20" s="65"/>
      <c r="U20" s="10"/>
      <c r="V20" s="65"/>
      <c r="W20" s="10"/>
      <c r="X20" s="65"/>
      <c r="Y20" s="10"/>
      <c r="Z20" s="65"/>
      <c r="AA20" s="10"/>
      <c r="AB20" s="65"/>
      <c r="AC20" s="10"/>
      <c r="AD20" s="65"/>
      <c r="AE20" s="10"/>
      <c r="AF20" s="65"/>
      <c r="AG20" s="10"/>
      <c r="AH20" s="65"/>
      <c r="AI20" s="10"/>
      <c r="AJ20" s="65"/>
      <c r="AK20" s="10"/>
      <c r="AL20" s="65"/>
      <c r="AM20" s="10"/>
      <c r="AN20" s="65"/>
      <c r="AO20" s="10"/>
      <c r="AP20" s="65"/>
      <c r="AQ20" s="10"/>
      <c r="AR20" s="65"/>
      <c r="AS20" s="10"/>
      <c r="AT20" s="65"/>
      <c r="AU20" s="10"/>
      <c r="AV20" s="65"/>
      <c r="AW20" s="10"/>
      <c r="AX20" s="65"/>
      <c r="AY20" s="10"/>
      <c r="AZ20" s="65"/>
      <c r="BA20" s="10"/>
      <c r="BB20" s="65"/>
      <c r="BC20" s="10"/>
      <c r="BD20" s="65"/>
      <c r="BE20" s="10"/>
      <c r="BF20" s="65"/>
      <c r="BG20" s="10"/>
      <c r="BH20" s="65"/>
      <c r="BI20" s="10"/>
      <c r="BJ20" s="65"/>
      <c r="BK20" s="10"/>
      <c r="BL20" s="65"/>
      <c r="BM20" s="10"/>
      <c r="BN20" s="65"/>
      <c r="BO20" s="10"/>
      <c r="BP20" s="65"/>
      <c r="BQ20" s="10"/>
      <c r="BR20" s="65"/>
      <c r="BS20" s="10"/>
      <c r="BT20" s="65"/>
      <c r="BU20" s="10"/>
      <c r="BV20" s="65"/>
      <c r="BW20" s="10"/>
      <c r="BX20" s="65"/>
      <c r="BY20" s="10"/>
      <c r="BZ20" s="65"/>
      <c r="CA20" s="10"/>
      <c r="CB20" s="65"/>
      <c r="CC20" s="10"/>
      <c r="CD20" s="65"/>
      <c r="CE20" s="10"/>
      <c r="CF20" s="65"/>
      <c r="CG20" s="10"/>
      <c r="CH20" s="65"/>
      <c r="CI20" s="10"/>
      <c r="CJ20" s="65"/>
      <c r="CK20" s="10"/>
      <c r="CL20" s="65"/>
      <c r="CM20" s="10"/>
      <c r="CN20" s="65"/>
      <c r="CO20" s="10"/>
      <c r="CP20" s="65"/>
      <c r="CQ20" s="10"/>
      <c r="CR20" s="65"/>
      <c r="CS20" s="10"/>
      <c r="CT20" s="65"/>
      <c r="CU20" s="10"/>
      <c r="CV20" s="65"/>
      <c r="CW20" s="10"/>
      <c r="CX20" s="65"/>
      <c r="CY20" s="24">
        <f t="shared" si="0"/>
        <v>3.2</v>
      </c>
      <c r="CZ20" s="205">
        <f>IF(AVERAGE(C33:CX33)=0,NA(),AVERAGE(C33:CX33))</f>
        <v>16.466666666666665</v>
      </c>
      <c r="DA20" s="185"/>
    </row>
    <row r="21" spans="1:105" x14ac:dyDescent="0.15">
      <c r="A21" s="209"/>
      <c r="B21" s="63" t="s">
        <v>35</v>
      </c>
      <c r="C21" s="11">
        <v>3</v>
      </c>
      <c r="D21" s="66">
        <v>3</v>
      </c>
      <c r="E21" s="11">
        <v>3</v>
      </c>
      <c r="F21" s="66">
        <v>4</v>
      </c>
      <c r="G21" s="11">
        <v>4</v>
      </c>
      <c r="H21" s="66">
        <v>3</v>
      </c>
      <c r="I21" s="11">
        <v>3</v>
      </c>
      <c r="J21" s="66">
        <v>4</v>
      </c>
      <c r="K21" s="11">
        <v>3</v>
      </c>
      <c r="L21" s="66">
        <v>3</v>
      </c>
      <c r="M21" s="11">
        <v>3</v>
      </c>
      <c r="N21" s="66">
        <v>3</v>
      </c>
      <c r="O21" s="11">
        <v>3</v>
      </c>
      <c r="P21" s="66">
        <v>3</v>
      </c>
      <c r="Q21" s="11">
        <v>4</v>
      </c>
      <c r="R21" s="66"/>
      <c r="S21" s="11"/>
      <c r="T21" s="66"/>
      <c r="U21" s="11"/>
      <c r="V21" s="66"/>
      <c r="W21" s="11"/>
      <c r="X21" s="66"/>
      <c r="Y21" s="11"/>
      <c r="Z21" s="66"/>
      <c r="AA21" s="11"/>
      <c r="AB21" s="66"/>
      <c r="AC21" s="11"/>
      <c r="AD21" s="66"/>
      <c r="AE21" s="11"/>
      <c r="AF21" s="66"/>
      <c r="AG21" s="11"/>
      <c r="AH21" s="66"/>
      <c r="AI21" s="11"/>
      <c r="AJ21" s="66"/>
      <c r="AK21" s="11"/>
      <c r="AL21" s="66"/>
      <c r="AM21" s="11"/>
      <c r="AN21" s="66"/>
      <c r="AO21" s="11"/>
      <c r="AP21" s="66"/>
      <c r="AQ21" s="11"/>
      <c r="AR21" s="66"/>
      <c r="AS21" s="11"/>
      <c r="AT21" s="66"/>
      <c r="AU21" s="11"/>
      <c r="AV21" s="66"/>
      <c r="AW21" s="11"/>
      <c r="AX21" s="66"/>
      <c r="AY21" s="11"/>
      <c r="AZ21" s="66"/>
      <c r="BA21" s="11"/>
      <c r="BB21" s="66"/>
      <c r="BC21" s="11"/>
      <c r="BD21" s="66"/>
      <c r="BE21" s="11"/>
      <c r="BF21" s="66"/>
      <c r="BG21" s="11"/>
      <c r="BH21" s="66"/>
      <c r="BI21" s="11"/>
      <c r="BJ21" s="66"/>
      <c r="BK21" s="11"/>
      <c r="BL21" s="66"/>
      <c r="BM21" s="11"/>
      <c r="BN21" s="66"/>
      <c r="BO21" s="11"/>
      <c r="BP21" s="66"/>
      <c r="BQ21" s="11"/>
      <c r="BR21" s="66"/>
      <c r="BS21" s="11"/>
      <c r="BT21" s="66"/>
      <c r="BU21" s="11"/>
      <c r="BV21" s="66"/>
      <c r="BW21" s="11"/>
      <c r="BX21" s="66"/>
      <c r="BY21" s="11"/>
      <c r="BZ21" s="66"/>
      <c r="CA21" s="11"/>
      <c r="CB21" s="66"/>
      <c r="CC21" s="11"/>
      <c r="CD21" s="66"/>
      <c r="CE21" s="11"/>
      <c r="CF21" s="66"/>
      <c r="CG21" s="11"/>
      <c r="CH21" s="66"/>
      <c r="CI21" s="11"/>
      <c r="CJ21" s="66"/>
      <c r="CK21" s="11"/>
      <c r="CL21" s="66"/>
      <c r="CM21" s="11"/>
      <c r="CN21" s="66"/>
      <c r="CO21" s="11"/>
      <c r="CP21" s="66"/>
      <c r="CQ21" s="11"/>
      <c r="CR21" s="66"/>
      <c r="CS21" s="11"/>
      <c r="CT21" s="66"/>
      <c r="CU21" s="11"/>
      <c r="CV21" s="66"/>
      <c r="CW21" s="11"/>
      <c r="CX21" s="66"/>
      <c r="CY21" s="27">
        <f t="shared" si="0"/>
        <v>3.2666666666666666</v>
      </c>
      <c r="CZ21" s="206"/>
      <c r="DA21" s="185"/>
    </row>
    <row r="22" spans="1:105" x14ac:dyDescent="0.15">
      <c r="A22" s="209"/>
      <c r="B22" s="63" t="s">
        <v>36</v>
      </c>
      <c r="C22" s="11">
        <v>4</v>
      </c>
      <c r="D22" s="66">
        <v>4</v>
      </c>
      <c r="E22" s="11">
        <v>3</v>
      </c>
      <c r="F22" s="66">
        <v>3</v>
      </c>
      <c r="G22" s="11">
        <v>4</v>
      </c>
      <c r="H22" s="66">
        <v>3</v>
      </c>
      <c r="I22" s="11">
        <v>3</v>
      </c>
      <c r="J22" s="66">
        <v>3</v>
      </c>
      <c r="K22" s="11">
        <v>3</v>
      </c>
      <c r="L22" s="66">
        <v>4</v>
      </c>
      <c r="M22" s="11">
        <v>3</v>
      </c>
      <c r="N22" s="66">
        <v>2</v>
      </c>
      <c r="O22" s="11">
        <v>3</v>
      </c>
      <c r="P22" s="66">
        <v>3</v>
      </c>
      <c r="Q22" s="11">
        <v>3</v>
      </c>
      <c r="R22" s="66"/>
      <c r="S22" s="11"/>
      <c r="T22" s="66"/>
      <c r="U22" s="11"/>
      <c r="V22" s="66"/>
      <c r="W22" s="11"/>
      <c r="X22" s="66"/>
      <c r="Y22" s="11"/>
      <c r="Z22" s="66"/>
      <c r="AA22" s="11"/>
      <c r="AB22" s="66"/>
      <c r="AC22" s="11"/>
      <c r="AD22" s="66"/>
      <c r="AE22" s="11"/>
      <c r="AF22" s="66"/>
      <c r="AG22" s="11"/>
      <c r="AH22" s="66"/>
      <c r="AI22" s="11"/>
      <c r="AJ22" s="66"/>
      <c r="AK22" s="11"/>
      <c r="AL22" s="66"/>
      <c r="AM22" s="11"/>
      <c r="AN22" s="66"/>
      <c r="AO22" s="11"/>
      <c r="AP22" s="66"/>
      <c r="AQ22" s="11"/>
      <c r="AR22" s="66"/>
      <c r="AS22" s="11"/>
      <c r="AT22" s="66"/>
      <c r="AU22" s="11"/>
      <c r="AV22" s="66"/>
      <c r="AW22" s="11"/>
      <c r="AX22" s="66"/>
      <c r="AY22" s="11"/>
      <c r="AZ22" s="66"/>
      <c r="BA22" s="11"/>
      <c r="BB22" s="66"/>
      <c r="BC22" s="11"/>
      <c r="BD22" s="66"/>
      <c r="BE22" s="11"/>
      <c r="BF22" s="66"/>
      <c r="BG22" s="11"/>
      <c r="BH22" s="66"/>
      <c r="BI22" s="11"/>
      <c r="BJ22" s="66"/>
      <c r="BK22" s="11"/>
      <c r="BL22" s="66"/>
      <c r="BM22" s="11"/>
      <c r="BN22" s="66"/>
      <c r="BO22" s="11"/>
      <c r="BP22" s="66"/>
      <c r="BQ22" s="11"/>
      <c r="BR22" s="66"/>
      <c r="BS22" s="11"/>
      <c r="BT22" s="66"/>
      <c r="BU22" s="11"/>
      <c r="BV22" s="66"/>
      <c r="BW22" s="11"/>
      <c r="BX22" s="66"/>
      <c r="BY22" s="11"/>
      <c r="BZ22" s="66"/>
      <c r="CA22" s="11"/>
      <c r="CB22" s="66"/>
      <c r="CC22" s="11"/>
      <c r="CD22" s="66"/>
      <c r="CE22" s="11"/>
      <c r="CF22" s="66"/>
      <c r="CG22" s="11"/>
      <c r="CH22" s="66"/>
      <c r="CI22" s="11"/>
      <c r="CJ22" s="66"/>
      <c r="CK22" s="11"/>
      <c r="CL22" s="66"/>
      <c r="CM22" s="11"/>
      <c r="CN22" s="66"/>
      <c r="CO22" s="11"/>
      <c r="CP22" s="66"/>
      <c r="CQ22" s="11"/>
      <c r="CR22" s="66"/>
      <c r="CS22" s="11"/>
      <c r="CT22" s="66"/>
      <c r="CU22" s="11"/>
      <c r="CV22" s="66"/>
      <c r="CW22" s="11"/>
      <c r="CX22" s="66"/>
      <c r="CY22" s="27">
        <f t="shared" si="0"/>
        <v>3.2</v>
      </c>
      <c r="CZ22" s="206"/>
      <c r="DA22" s="185"/>
    </row>
    <row r="23" spans="1:105" x14ac:dyDescent="0.15">
      <c r="A23" s="209"/>
      <c r="B23" s="63" t="s">
        <v>37</v>
      </c>
      <c r="C23" s="11">
        <v>3</v>
      </c>
      <c r="D23" s="66">
        <v>4</v>
      </c>
      <c r="E23" s="11">
        <v>3</v>
      </c>
      <c r="F23" s="66">
        <v>4</v>
      </c>
      <c r="G23" s="11">
        <v>3</v>
      </c>
      <c r="H23" s="66">
        <v>4</v>
      </c>
      <c r="I23" s="11">
        <v>3</v>
      </c>
      <c r="J23" s="66">
        <v>3</v>
      </c>
      <c r="K23" s="11">
        <v>3</v>
      </c>
      <c r="L23" s="66">
        <v>3</v>
      </c>
      <c r="M23" s="11">
        <v>4</v>
      </c>
      <c r="N23" s="66">
        <v>3</v>
      </c>
      <c r="O23" s="11">
        <v>3</v>
      </c>
      <c r="P23" s="66">
        <v>4</v>
      </c>
      <c r="Q23" s="11">
        <v>3</v>
      </c>
      <c r="R23" s="66"/>
      <c r="S23" s="11"/>
      <c r="T23" s="66"/>
      <c r="U23" s="11"/>
      <c r="V23" s="66"/>
      <c r="W23" s="11"/>
      <c r="X23" s="66"/>
      <c r="Y23" s="11"/>
      <c r="Z23" s="66"/>
      <c r="AA23" s="11"/>
      <c r="AB23" s="66"/>
      <c r="AC23" s="11"/>
      <c r="AD23" s="66"/>
      <c r="AE23" s="11"/>
      <c r="AF23" s="66"/>
      <c r="AG23" s="11"/>
      <c r="AH23" s="66"/>
      <c r="AI23" s="11"/>
      <c r="AJ23" s="66"/>
      <c r="AK23" s="11"/>
      <c r="AL23" s="66"/>
      <c r="AM23" s="11"/>
      <c r="AN23" s="66"/>
      <c r="AO23" s="11"/>
      <c r="AP23" s="66"/>
      <c r="AQ23" s="11"/>
      <c r="AR23" s="66"/>
      <c r="AS23" s="11"/>
      <c r="AT23" s="66"/>
      <c r="AU23" s="11"/>
      <c r="AV23" s="66"/>
      <c r="AW23" s="11"/>
      <c r="AX23" s="66"/>
      <c r="AY23" s="11"/>
      <c r="AZ23" s="66"/>
      <c r="BA23" s="11"/>
      <c r="BB23" s="66"/>
      <c r="BC23" s="11"/>
      <c r="BD23" s="66"/>
      <c r="BE23" s="11"/>
      <c r="BF23" s="66"/>
      <c r="BG23" s="11"/>
      <c r="BH23" s="66"/>
      <c r="BI23" s="11"/>
      <c r="BJ23" s="66"/>
      <c r="BK23" s="11"/>
      <c r="BL23" s="66"/>
      <c r="BM23" s="11"/>
      <c r="BN23" s="66"/>
      <c r="BO23" s="11"/>
      <c r="BP23" s="66"/>
      <c r="BQ23" s="11"/>
      <c r="BR23" s="66"/>
      <c r="BS23" s="11"/>
      <c r="BT23" s="66"/>
      <c r="BU23" s="11"/>
      <c r="BV23" s="66"/>
      <c r="BW23" s="11"/>
      <c r="BX23" s="66"/>
      <c r="BY23" s="11"/>
      <c r="BZ23" s="66"/>
      <c r="CA23" s="11"/>
      <c r="CB23" s="66"/>
      <c r="CC23" s="11"/>
      <c r="CD23" s="66"/>
      <c r="CE23" s="11"/>
      <c r="CF23" s="66"/>
      <c r="CG23" s="11"/>
      <c r="CH23" s="66"/>
      <c r="CI23" s="11"/>
      <c r="CJ23" s="66"/>
      <c r="CK23" s="11"/>
      <c r="CL23" s="66"/>
      <c r="CM23" s="11"/>
      <c r="CN23" s="66"/>
      <c r="CO23" s="11"/>
      <c r="CP23" s="66"/>
      <c r="CQ23" s="11"/>
      <c r="CR23" s="66"/>
      <c r="CS23" s="11"/>
      <c r="CT23" s="66"/>
      <c r="CU23" s="11"/>
      <c r="CV23" s="66"/>
      <c r="CW23" s="11"/>
      <c r="CX23" s="66"/>
      <c r="CY23" s="27">
        <f t="shared" si="0"/>
        <v>3.3333333333333335</v>
      </c>
      <c r="CZ23" s="206"/>
      <c r="DA23" s="185"/>
    </row>
    <row r="24" spans="1:105" ht="14.25" thickBot="1" x14ac:dyDescent="0.2">
      <c r="A24" s="210"/>
      <c r="B24" s="64" t="s">
        <v>38</v>
      </c>
      <c r="C24" s="9">
        <v>3</v>
      </c>
      <c r="D24" s="67">
        <v>4</v>
      </c>
      <c r="E24" s="9">
        <v>4</v>
      </c>
      <c r="F24" s="67">
        <v>4</v>
      </c>
      <c r="G24" s="9">
        <v>4</v>
      </c>
      <c r="H24" s="67">
        <v>4</v>
      </c>
      <c r="I24" s="9">
        <v>3</v>
      </c>
      <c r="J24" s="67">
        <v>3</v>
      </c>
      <c r="K24" s="9">
        <v>4</v>
      </c>
      <c r="L24" s="67">
        <v>4</v>
      </c>
      <c r="M24" s="9">
        <v>3</v>
      </c>
      <c r="N24" s="67">
        <v>3</v>
      </c>
      <c r="O24" s="9">
        <v>3</v>
      </c>
      <c r="P24" s="67">
        <v>3</v>
      </c>
      <c r="Q24" s="9">
        <v>3</v>
      </c>
      <c r="R24" s="67"/>
      <c r="S24" s="9"/>
      <c r="T24" s="67"/>
      <c r="U24" s="9"/>
      <c r="V24" s="67"/>
      <c r="W24" s="9"/>
      <c r="X24" s="67"/>
      <c r="Y24" s="9"/>
      <c r="Z24" s="67"/>
      <c r="AA24" s="9"/>
      <c r="AB24" s="67"/>
      <c r="AC24" s="9"/>
      <c r="AD24" s="67"/>
      <c r="AE24" s="9"/>
      <c r="AF24" s="67"/>
      <c r="AG24" s="9"/>
      <c r="AH24" s="67"/>
      <c r="AI24" s="9"/>
      <c r="AJ24" s="67"/>
      <c r="AK24" s="9"/>
      <c r="AL24" s="67"/>
      <c r="AM24" s="9"/>
      <c r="AN24" s="67"/>
      <c r="AO24" s="9"/>
      <c r="AP24" s="67"/>
      <c r="AQ24" s="9"/>
      <c r="AR24" s="67"/>
      <c r="AS24" s="9"/>
      <c r="AT24" s="67"/>
      <c r="AU24" s="9"/>
      <c r="AV24" s="67"/>
      <c r="AW24" s="9"/>
      <c r="AX24" s="67"/>
      <c r="AY24" s="9"/>
      <c r="AZ24" s="67"/>
      <c r="BA24" s="9"/>
      <c r="BB24" s="67"/>
      <c r="BC24" s="9"/>
      <c r="BD24" s="67"/>
      <c r="BE24" s="9"/>
      <c r="BF24" s="67"/>
      <c r="BG24" s="9"/>
      <c r="BH24" s="67"/>
      <c r="BI24" s="9"/>
      <c r="BJ24" s="67"/>
      <c r="BK24" s="9"/>
      <c r="BL24" s="67"/>
      <c r="BM24" s="9"/>
      <c r="BN24" s="67"/>
      <c r="BO24" s="9"/>
      <c r="BP24" s="67"/>
      <c r="BQ24" s="9"/>
      <c r="BR24" s="67"/>
      <c r="BS24" s="9"/>
      <c r="BT24" s="67"/>
      <c r="BU24" s="9"/>
      <c r="BV24" s="67"/>
      <c r="BW24" s="9"/>
      <c r="BX24" s="67"/>
      <c r="BY24" s="9"/>
      <c r="BZ24" s="67"/>
      <c r="CA24" s="9"/>
      <c r="CB24" s="67"/>
      <c r="CC24" s="9"/>
      <c r="CD24" s="67"/>
      <c r="CE24" s="9"/>
      <c r="CF24" s="67"/>
      <c r="CG24" s="9"/>
      <c r="CH24" s="67"/>
      <c r="CI24" s="9"/>
      <c r="CJ24" s="67"/>
      <c r="CK24" s="9"/>
      <c r="CL24" s="67"/>
      <c r="CM24" s="9"/>
      <c r="CN24" s="67"/>
      <c r="CO24" s="9"/>
      <c r="CP24" s="67"/>
      <c r="CQ24" s="9"/>
      <c r="CR24" s="67"/>
      <c r="CS24" s="9"/>
      <c r="CT24" s="67"/>
      <c r="CU24" s="9"/>
      <c r="CV24" s="67"/>
      <c r="CW24" s="9"/>
      <c r="CX24" s="67"/>
      <c r="CY24" s="29">
        <f t="shared" si="0"/>
        <v>3.4666666666666668</v>
      </c>
      <c r="CZ24" s="207"/>
      <c r="DA24" s="185"/>
    </row>
    <row r="25" spans="1:105" x14ac:dyDescent="0.15">
      <c r="A25" s="208" t="s">
        <v>57</v>
      </c>
      <c r="B25" s="62" t="s">
        <v>39</v>
      </c>
      <c r="C25" s="10">
        <v>4</v>
      </c>
      <c r="D25" s="66">
        <v>4</v>
      </c>
      <c r="E25" s="10">
        <v>4</v>
      </c>
      <c r="F25" s="66">
        <v>4</v>
      </c>
      <c r="G25" s="10">
        <v>4</v>
      </c>
      <c r="H25" s="66">
        <v>3</v>
      </c>
      <c r="I25" s="10">
        <v>4</v>
      </c>
      <c r="J25" s="66">
        <v>3</v>
      </c>
      <c r="K25" s="10">
        <v>4</v>
      </c>
      <c r="L25" s="66">
        <v>4</v>
      </c>
      <c r="M25" s="10">
        <v>4</v>
      </c>
      <c r="N25" s="66">
        <v>3</v>
      </c>
      <c r="O25" s="10">
        <v>3</v>
      </c>
      <c r="P25" s="66">
        <v>3</v>
      </c>
      <c r="Q25" s="10">
        <v>3</v>
      </c>
      <c r="R25" s="66"/>
      <c r="S25" s="10"/>
      <c r="T25" s="66"/>
      <c r="U25" s="10"/>
      <c r="V25" s="66"/>
      <c r="W25" s="10"/>
      <c r="X25" s="66"/>
      <c r="Y25" s="10"/>
      <c r="Z25" s="66"/>
      <c r="AA25" s="10"/>
      <c r="AB25" s="66"/>
      <c r="AC25" s="10"/>
      <c r="AD25" s="66"/>
      <c r="AE25" s="10"/>
      <c r="AF25" s="66"/>
      <c r="AG25" s="10"/>
      <c r="AH25" s="66"/>
      <c r="AI25" s="10"/>
      <c r="AJ25" s="66"/>
      <c r="AK25" s="10"/>
      <c r="AL25" s="66"/>
      <c r="AM25" s="10"/>
      <c r="AN25" s="66"/>
      <c r="AO25" s="10"/>
      <c r="AP25" s="66"/>
      <c r="AQ25" s="10"/>
      <c r="AR25" s="66"/>
      <c r="AS25" s="10"/>
      <c r="AT25" s="66"/>
      <c r="AU25" s="10"/>
      <c r="AV25" s="66"/>
      <c r="AW25" s="10"/>
      <c r="AX25" s="66"/>
      <c r="AY25" s="10"/>
      <c r="AZ25" s="66"/>
      <c r="BA25" s="10"/>
      <c r="BB25" s="66"/>
      <c r="BC25" s="10"/>
      <c r="BD25" s="66"/>
      <c r="BE25" s="10"/>
      <c r="BF25" s="66"/>
      <c r="BG25" s="10"/>
      <c r="BH25" s="66"/>
      <c r="BI25" s="10"/>
      <c r="BJ25" s="66"/>
      <c r="BK25" s="10"/>
      <c r="BL25" s="66"/>
      <c r="BM25" s="10"/>
      <c r="BN25" s="66"/>
      <c r="BO25" s="10"/>
      <c r="BP25" s="66"/>
      <c r="BQ25" s="10"/>
      <c r="BR25" s="66"/>
      <c r="BS25" s="10"/>
      <c r="BT25" s="66"/>
      <c r="BU25" s="10"/>
      <c r="BV25" s="66"/>
      <c r="BW25" s="10"/>
      <c r="BX25" s="66"/>
      <c r="BY25" s="10"/>
      <c r="BZ25" s="66"/>
      <c r="CA25" s="10"/>
      <c r="CB25" s="66"/>
      <c r="CC25" s="10"/>
      <c r="CD25" s="66"/>
      <c r="CE25" s="10"/>
      <c r="CF25" s="66"/>
      <c r="CG25" s="10"/>
      <c r="CH25" s="66"/>
      <c r="CI25" s="10"/>
      <c r="CJ25" s="66"/>
      <c r="CK25" s="10"/>
      <c r="CL25" s="66"/>
      <c r="CM25" s="10"/>
      <c r="CN25" s="66"/>
      <c r="CO25" s="10"/>
      <c r="CP25" s="66"/>
      <c r="CQ25" s="10"/>
      <c r="CR25" s="66"/>
      <c r="CS25" s="10"/>
      <c r="CT25" s="66"/>
      <c r="CU25" s="10"/>
      <c r="CV25" s="66"/>
      <c r="CW25" s="10"/>
      <c r="CX25" s="66"/>
      <c r="CY25" s="24">
        <f t="shared" si="0"/>
        <v>3.6</v>
      </c>
      <c r="CZ25" s="205">
        <f>IF(AVERAGE(C34:CX34)=0,NA(),AVERAGE(C34:CX34))</f>
        <v>17.533333333333335</v>
      </c>
      <c r="DA25" s="185"/>
    </row>
    <row r="26" spans="1:105" x14ac:dyDescent="0.15">
      <c r="A26" s="209"/>
      <c r="B26" s="63" t="s">
        <v>40</v>
      </c>
      <c r="C26" s="11">
        <v>4</v>
      </c>
      <c r="D26" s="66">
        <v>4</v>
      </c>
      <c r="E26" s="11">
        <v>4</v>
      </c>
      <c r="F26" s="66">
        <v>4</v>
      </c>
      <c r="G26" s="11">
        <v>4</v>
      </c>
      <c r="H26" s="66">
        <v>4</v>
      </c>
      <c r="I26" s="11">
        <v>4</v>
      </c>
      <c r="J26" s="66">
        <v>3</v>
      </c>
      <c r="K26" s="11">
        <v>4</v>
      </c>
      <c r="L26" s="66">
        <v>4</v>
      </c>
      <c r="M26" s="11">
        <v>3</v>
      </c>
      <c r="N26" s="66">
        <v>4</v>
      </c>
      <c r="O26" s="11">
        <v>3</v>
      </c>
      <c r="P26" s="66">
        <v>4</v>
      </c>
      <c r="Q26" s="11">
        <v>4</v>
      </c>
      <c r="R26" s="66"/>
      <c r="S26" s="11"/>
      <c r="T26" s="66"/>
      <c r="U26" s="11"/>
      <c r="V26" s="66"/>
      <c r="W26" s="11"/>
      <c r="X26" s="66"/>
      <c r="Y26" s="11"/>
      <c r="Z26" s="66"/>
      <c r="AA26" s="11"/>
      <c r="AB26" s="66"/>
      <c r="AC26" s="11"/>
      <c r="AD26" s="66"/>
      <c r="AE26" s="11"/>
      <c r="AF26" s="66"/>
      <c r="AG26" s="11"/>
      <c r="AH26" s="66"/>
      <c r="AI26" s="11"/>
      <c r="AJ26" s="66"/>
      <c r="AK26" s="11"/>
      <c r="AL26" s="66"/>
      <c r="AM26" s="11"/>
      <c r="AN26" s="66"/>
      <c r="AO26" s="11"/>
      <c r="AP26" s="66"/>
      <c r="AQ26" s="11"/>
      <c r="AR26" s="66"/>
      <c r="AS26" s="11"/>
      <c r="AT26" s="66"/>
      <c r="AU26" s="11"/>
      <c r="AV26" s="66"/>
      <c r="AW26" s="11"/>
      <c r="AX26" s="66"/>
      <c r="AY26" s="11"/>
      <c r="AZ26" s="66"/>
      <c r="BA26" s="11"/>
      <c r="BB26" s="66"/>
      <c r="BC26" s="11"/>
      <c r="BD26" s="66"/>
      <c r="BE26" s="11"/>
      <c r="BF26" s="66"/>
      <c r="BG26" s="11"/>
      <c r="BH26" s="66"/>
      <c r="BI26" s="11"/>
      <c r="BJ26" s="66"/>
      <c r="BK26" s="11"/>
      <c r="BL26" s="66"/>
      <c r="BM26" s="11"/>
      <c r="BN26" s="66"/>
      <c r="BO26" s="11"/>
      <c r="BP26" s="66"/>
      <c r="BQ26" s="11"/>
      <c r="BR26" s="66"/>
      <c r="BS26" s="11"/>
      <c r="BT26" s="66"/>
      <c r="BU26" s="11"/>
      <c r="BV26" s="66"/>
      <c r="BW26" s="11"/>
      <c r="BX26" s="66"/>
      <c r="BY26" s="11"/>
      <c r="BZ26" s="66"/>
      <c r="CA26" s="11"/>
      <c r="CB26" s="66"/>
      <c r="CC26" s="11"/>
      <c r="CD26" s="66"/>
      <c r="CE26" s="11"/>
      <c r="CF26" s="66"/>
      <c r="CG26" s="11"/>
      <c r="CH26" s="66"/>
      <c r="CI26" s="11"/>
      <c r="CJ26" s="66"/>
      <c r="CK26" s="11"/>
      <c r="CL26" s="66"/>
      <c r="CM26" s="11"/>
      <c r="CN26" s="66"/>
      <c r="CO26" s="11"/>
      <c r="CP26" s="66"/>
      <c r="CQ26" s="11"/>
      <c r="CR26" s="66"/>
      <c r="CS26" s="11"/>
      <c r="CT26" s="66"/>
      <c r="CU26" s="11"/>
      <c r="CV26" s="66"/>
      <c r="CW26" s="11"/>
      <c r="CX26" s="66"/>
      <c r="CY26" s="27">
        <f t="shared" si="0"/>
        <v>3.8</v>
      </c>
      <c r="CZ26" s="206"/>
      <c r="DA26" s="185"/>
    </row>
    <row r="27" spans="1:105" x14ac:dyDescent="0.15">
      <c r="A27" s="209"/>
      <c r="B27" s="63" t="s">
        <v>41</v>
      </c>
      <c r="C27" s="11">
        <v>4</v>
      </c>
      <c r="D27" s="66">
        <v>4</v>
      </c>
      <c r="E27" s="11">
        <v>4</v>
      </c>
      <c r="F27" s="66">
        <v>4</v>
      </c>
      <c r="G27" s="11">
        <v>4</v>
      </c>
      <c r="H27" s="66">
        <v>4</v>
      </c>
      <c r="I27" s="11">
        <v>4</v>
      </c>
      <c r="J27" s="66">
        <v>3</v>
      </c>
      <c r="K27" s="11">
        <v>4</v>
      </c>
      <c r="L27" s="66">
        <v>4</v>
      </c>
      <c r="M27" s="11">
        <v>2</v>
      </c>
      <c r="N27" s="66">
        <v>3</v>
      </c>
      <c r="O27" s="11">
        <v>3</v>
      </c>
      <c r="P27" s="66">
        <v>4</v>
      </c>
      <c r="Q27" s="11">
        <v>4</v>
      </c>
      <c r="R27" s="66"/>
      <c r="S27" s="11"/>
      <c r="T27" s="66"/>
      <c r="U27" s="11"/>
      <c r="V27" s="66"/>
      <c r="W27" s="11"/>
      <c r="X27" s="66"/>
      <c r="Y27" s="11"/>
      <c r="Z27" s="66"/>
      <c r="AA27" s="11"/>
      <c r="AB27" s="66"/>
      <c r="AC27" s="11"/>
      <c r="AD27" s="66"/>
      <c r="AE27" s="11"/>
      <c r="AF27" s="66"/>
      <c r="AG27" s="11"/>
      <c r="AH27" s="66"/>
      <c r="AI27" s="11"/>
      <c r="AJ27" s="66"/>
      <c r="AK27" s="11"/>
      <c r="AL27" s="66"/>
      <c r="AM27" s="11"/>
      <c r="AN27" s="66"/>
      <c r="AO27" s="11"/>
      <c r="AP27" s="66"/>
      <c r="AQ27" s="11"/>
      <c r="AR27" s="66"/>
      <c r="AS27" s="11"/>
      <c r="AT27" s="66"/>
      <c r="AU27" s="11"/>
      <c r="AV27" s="66"/>
      <c r="AW27" s="11"/>
      <c r="AX27" s="66"/>
      <c r="AY27" s="11"/>
      <c r="AZ27" s="66"/>
      <c r="BA27" s="11"/>
      <c r="BB27" s="66"/>
      <c r="BC27" s="11"/>
      <c r="BD27" s="66"/>
      <c r="BE27" s="11"/>
      <c r="BF27" s="66"/>
      <c r="BG27" s="11"/>
      <c r="BH27" s="66"/>
      <c r="BI27" s="11"/>
      <c r="BJ27" s="66"/>
      <c r="BK27" s="11"/>
      <c r="BL27" s="66"/>
      <c r="BM27" s="11"/>
      <c r="BN27" s="66"/>
      <c r="BO27" s="11"/>
      <c r="BP27" s="66"/>
      <c r="BQ27" s="11"/>
      <c r="BR27" s="66"/>
      <c r="BS27" s="11"/>
      <c r="BT27" s="66"/>
      <c r="BU27" s="11"/>
      <c r="BV27" s="66"/>
      <c r="BW27" s="11"/>
      <c r="BX27" s="66"/>
      <c r="BY27" s="11"/>
      <c r="BZ27" s="66"/>
      <c r="CA27" s="11"/>
      <c r="CB27" s="66"/>
      <c r="CC27" s="11"/>
      <c r="CD27" s="66"/>
      <c r="CE27" s="11"/>
      <c r="CF27" s="66"/>
      <c r="CG27" s="11"/>
      <c r="CH27" s="66"/>
      <c r="CI27" s="11"/>
      <c r="CJ27" s="66"/>
      <c r="CK27" s="11"/>
      <c r="CL27" s="66"/>
      <c r="CM27" s="11"/>
      <c r="CN27" s="66"/>
      <c r="CO27" s="11"/>
      <c r="CP27" s="66"/>
      <c r="CQ27" s="11"/>
      <c r="CR27" s="66"/>
      <c r="CS27" s="11"/>
      <c r="CT27" s="66"/>
      <c r="CU27" s="11"/>
      <c r="CV27" s="66"/>
      <c r="CW27" s="11"/>
      <c r="CX27" s="66"/>
      <c r="CY27" s="27">
        <f t="shared" si="0"/>
        <v>3.6666666666666665</v>
      </c>
      <c r="CZ27" s="206"/>
      <c r="DA27" s="185"/>
    </row>
    <row r="28" spans="1:105" x14ac:dyDescent="0.15">
      <c r="A28" s="209"/>
      <c r="B28" s="63" t="s">
        <v>42</v>
      </c>
      <c r="C28" s="11">
        <v>3</v>
      </c>
      <c r="D28" s="66">
        <v>4</v>
      </c>
      <c r="E28" s="11">
        <v>4</v>
      </c>
      <c r="F28" s="66">
        <v>4</v>
      </c>
      <c r="G28" s="11">
        <v>4</v>
      </c>
      <c r="H28" s="66">
        <v>3</v>
      </c>
      <c r="I28" s="11">
        <v>4</v>
      </c>
      <c r="J28" s="66">
        <v>3</v>
      </c>
      <c r="K28" s="11">
        <v>4</v>
      </c>
      <c r="L28" s="66">
        <v>3</v>
      </c>
      <c r="M28" s="11">
        <v>2</v>
      </c>
      <c r="N28" s="66">
        <v>3</v>
      </c>
      <c r="O28" s="11">
        <v>4</v>
      </c>
      <c r="P28" s="66">
        <v>3</v>
      </c>
      <c r="Q28" s="11">
        <v>3</v>
      </c>
      <c r="R28" s="66"/>
      <c r="S28" s="11"/>
      <c r="T28" s="66"/>
      <c r="U28" s="11"/>
      <c r="V28" s="66"/>
      <c r="W28" s="11"/>
      <c r="X28" s="66"/>
      <c r="Y28" s="11"/>
      <c r="Z28" s="66"/>
      <c r="AA28" s="11"/>
      <c r="AB28" s="66"/>
      <c r="AC28" s="11"/>
      <c r="AD28" s="66"/>
      <c r="AE28" s="11"/>
      <c r="AF28" s="66"/>
      <c r="AG28" s="11"/>
      <c r="AH28" s="66"/>
      <c r="AI28" s="11"/>
      <c r="AJ28" s="66"/>
      <c r="AK28" s="11"/>
      <c r="AL28" s="66"/>
      <c r="AM28" s="11"/>
      <c r="AN28" s="66"/>
      <c r="AO28" s="11"/>
      <c r="AP28" s="66"/>
      <c r="AQ28" s="11"/>
      <c r="AR28" s="66"/>
      <c r="AS28" s="11"/>
      <c r="AT28" s="66"/>
      <c r="AU28" s="11"/>
      <c r="AV28" s="66"/>
      <c r="AW28" s="11"/>
      <c r="AX28" s="66"/>
      <c r="AY28" s="11"/>
      <c r="AZ28" s="66"/>
      <c r="BA28" s="11"/>
      <c r="BB28" s="66"/>
      <c r="BC28" s="11"/>
      <c r="BD28" s="66"/>
      <c r="BE28" s="11"/>
      <c r="BF28" s="66"/>
      <c r="BG28" s="11"/>
      <c r="BH28" s="66"/>
      <c r="BI28" s="11"/>
      <c r="BJ28" s="66"/>
      <c r="BK28" s="11"/>
      <c r="BL28" s="66"/>
      <c r="BM28" s="11"/>
      <c r="BN28" s="66"/>
      <c r="BO28" s="11"/>
      <c r="BP28" s="66"/>
      <c r="BQ28" s="11"/>
      <c r="BR28" s="66"/>
      <c r="BS28" s="11"/>
      <c r="BT28" s="66"/>
      <c r="BU28" s="11"/>
      <c r="BV28" s="66"/>
      <c r="BW28" s="11"/>
      <c r="BX28" s="66"/>
      <c r="BY28" s="11"/>
      <c r="BZ28" s="66"/>
      <c r="CA28" s="11"/>
      <c r="CB28" s="66"/>
      <c r="CC28" s="11"/>
      <c r="CD28" s="66"/>
      <c r="CE28" s="11"/>
      <c r="CF28" s="66"/>
      <c r="CG28" s="11"/>
      <c r="CH28" s="66"/>
      <c r="CI28" s="11"/>
      <c r="CJ28" s="66"/>
      <c r="CK28" s="11"/>
      <c r="CL28" s="66"/>
      <c r="CM28" s="11"/>
      <c r="CN28" s="66"/>
      <c r="CO28" s="11"/>
      <c r="CP28" s="66"/>
      <c r="CQ28" s="11"/>
      <c r="CR28" s="66"/>
      <c r="CS28" s="11"/>
      <c r="CT28" s="66"/>
      <c r="CU28" s="11"/>
      <c r="CV28" s="66"/>
      <c r="CW28" s="11"/>
      <c r="CX28" s="66"/>
      <c r="CY28" s="27">
        <f t="shared" si="0"/>
        <v>3.4</v>
      </c>
      <c r="CZ28" s="206"/>
      <c r="DA28" s="185"/>
    </row>
    <row r="29" spans="1:105" ht="14.25" thickBot="1" x14ac:dyDescent="0.2">
      <c r="A29" s="210"/>
      <c r="B29" s="64" t="s">
        <v>43</v>
      </c>
      <c r="C29" s="21">
        <v>3</v>
      </c>
      <c r="D29" s="67">
        <v>3</v>
      </c>
      <c r="E29" s="21">
        <v>4</v>
      </c>
      <c r="F29" s="67">
        <v>4</v>
      </c>
      <c r="G29" s="21">
        <v>4</v>
      </c>
      <c r="H29" s="67">
        <v>3</v>
      </c>
      <c r="I29" s="21">
        <v>4</v>
      </c>
      <c r="J29" s="67">
        <v>2</v>
      </c>
      <c r="K29" s="21">
        <v>4</v>
      </c>
      <c r="L29" s="67">
        <v>3</v>
      </c>
      <c r="M29" s="21">
        <v>1</v>
      </c>
      <c r="N29" s="67">
        <v>4</v>
      </c>
      <c r="O29" s="21">
        <v>2</v>
      </c>
      <c r="P29" s="67">
        <v>3</v>
      </c>
      <c r="Q29" s="21">
        <v>2</v>
      </c>
      <c r="R29" s="67"/>
      <c r="S29" s="21"/>
      <c r="T29" s="67"/>
      <c r="U29" s="21"/>
      <c r="V29" s="67"/>
      <c r="W29" s="21"/>
      <c r="X29" s="67"/>
      <c r="Y29" s="21"/>
      <c r="Z29" s="67"/>
      <c r="AA29" s="21"/>
      <c r="AB29" s="67"/>
      <c r="AC29" s="21"/>
      <c r="AD29" s="67"/>
      <c r="AE29" s="21"/>
      <c r="AF29" s="67"/>
      <c r="AG29" s="21"/>
      <c r="AH29" s="67"/>
      <c r="AI29" s="21"/>
      <c r="AJ29" s="67"/>
      <c r="AK29" s="21"/>
      <c r="AL29" s="67"/>
      <c r="AM29" s="21"/>
      <c r="AN29" s="67"/>
      <c r="AO29" s="21"/>
      <c r="AP29" s="67"/>
      <c r="AQ29" s="21"/>
      <c r="AR29" s="67"/>
      <c r="AS29" s="21"/>
      <c r="AT29" s="67"/>
      <c r="AU29" s="21"/>
      <c r="AV29" s="67"/>
      <c r="AW29" s="21"/>
      <c r="AX29" s="67"/>
      <c r="AY29" s="21"/>
      <c r="AZ29" s="67"/>
      <c r="BA29" s="21"/>
      <c r="BB29" s="67"/>
      <c r="BC29" s="21"/>
      <c r="BD29" s="67"/>
      <c r="BE29" s="21"/>
      <c r="BF29" s="67"/>
      <c r="BG29" s="21"/>
      <c r="BH29" s="67"/>
      <c r="BI29" s="21"/>
      <c r="BJ29" s="67"/>
      <c r="BK29" s="21"/>
      <c r="BL29" s="67"/>
      <c r="BM29" s="21"/>
      <c r="BN29" s="67"/>
      <c r="BO29" s="21"/>
      <c r="BP29" s="67"/>
      <c r="BQ29" s="21"/>
      <c r="BR29" s="67"/>
      <c r="BS29" s="21"/>
      <c r="BT29" s="67"/>
      <c r="BU29" s="21"/>
      <c r="BV29" s="67"/>
      <c r="BW29" s="21"/>
      <c r="BX29" s="67"/>
      <c r="BY29" s="21"/>
      <c r="BZ29" s="67"/>
      <c r="CA29" s="21"/>
      <c r="CB29" s="67"/>
      <c r="CC29" s="21"/>
      <c r="CD29" s="67"/>
      <c r="CE29" s="21"/>
      <c r="CF29" s="67"/>
      <c r="CG29" s="21"/>
      <c r="CH29" s="67"/>
      <c r="CI29" s="21"/>
      <c r="CJ29" s="67"/>
      <c r="CK29" s="21"/>
      <c r="CL29" s="67"/>
      <c r="CM29" s="21"/>
      <c r="CN29" s="67"/>
      <c r="CO29" s="21"/>
      <c r="CP29" s="67"/>
      <c r="CQ29" s="21"/>
      <c r="CR29" s="67"/>
      <c r="CS29" s="21"/>
      <c r="CT29" s="67"/>
      <c r="CU29" s="21"/>
      <c r="CV29" s="67"/>
      <c r="CW29" s="21"/>
      <c r="CX29" s="67"/>
      <c r="CY29" s="29">
        <f t="shared" si="0"/>
        <v>3.0666666666666669</v>
      </c>
      <c r="CZ29" s="207"/>
      <c r="DA29" s="186"/>
    </row>
    <row r="30" spans="1:105" x14ac:dyDescent="0.15">
      <c r="A30" s="196" t="s">
        <v>46</v>
      </c>
      <c r="B30" s="197"/>
      <c r="C30" s="24">
        <f>IF(SUM(C5:C9)=0,"",SUM(C5:C9))</f>
        <v>20</v>
      </c>
      <c r="D30" s="25">
        <f t="shared" ref="D30:BO30" si="1">IF(SUM(D5:D9)=0,"",SUM(D5:D9))</f>
        <v>20</v>
      </c>
      <c r="E30" s="25">
        <f t="shared" si="1"/>
        <v>18</v>
      </c>
      <c r="F30" s="25">
        <f t="shared" si="1"/>
        <v>18</v>
      </c>
      <c r="G30" s="25">
        <f t="shared" si="1"/>
        <v>19</v>
      </c>
      <c r="H30" s="25">
        <f t="shared" si="1"/>
        <v>18</v>
      </c>
      <c r="I30" s="25">
        <f t="shared" si="1"/>
        <v>16</v>
      </c>
      <c r="J30" s="25">
        <f t="shared" si="1"/>
        <v>16</v>
      </c>
      <c r="K30" s="25">
        <f t="shared" si="1"/>
        <v>15</v>
      </c>
      <c r="L30" s="25">
        <f t="shared" si="1"/>
        <v>17</v>
      </c>
      <c r="M30" s="25">
        <f t="shared" si="1"/>
        <v>17</v>
      </c>
      <c r="N30" s="25">
        <f t="shared" si="1"/>
        <v>15</v>
      </c>
      <c r="O30" s="25">
        <f t="shared" si="1"/>
        <v>15</v>
      </c>
      <c r="P30" s="25">
        <f t="shared" si="1"/>
        <v>17</v>
      </c>
      <c r="Q30" s="25">
        <f t="shared" si="1"/>
        <v>16</v>
      </c>
      <c r="R30" s="25" t="str">
        <f t="shared" si="1"/>
        <v/>
      </c>
      <c r="S30" s="25" t="str">
        <f t="shared" si="1"/>
        <v/>
      </c>
      <c r="T30" s="25" t="str">
        <f t="shared" si="1"/>
        <v/>
      </c>
      <c r="U30" s="25" t="str">
        <f t="shared" si="1"/>
        <v/>
      </c>
      <c r="V30" s="25" t="str">
        <f t="shared" si="1"/>
        <v/>
      </c>
      <c r="W30" s="25" t="str">
        <f t="shared" si="1"/>
        <v/>
      </c>
      <c r="X30" s="25" t="str">
        <f t="shared" si="1"/>
        <v/>
      </c>
      <c r="Y30" s="25" t="str">
        <f t="shared" si="1"/>
        <v/>
      </c>
      <c r="Z30" s="25" t="str">
        <f t="shared" si="1"/>
        <v/>
      </c>
      <c r="AA30" s="25" t="str">
        <f t="shared" si="1"/>
        <v/>
      </c>
      <c r="AB30" s="25" t="str">
        <f t="shared" si="1"/>
        <v/>
      </c>
      <c r="AC30" s="25" t="str">
        <f t="shared" si="1"/>
        <v/>
      </c>
      <c r="AD30" s="25" t="str">
        <f t="shared" si="1"/>
        <v/>
      </c>
      <c r="AE30" s="25" t="str">
        <f t="shared" si="1"/>
        <v/>
      </c>
      <c r="AF30" s="25" t="str">
        <f t="shared" si="1"/>
        <v/>
      </c>
      <c r="AG30" s="25" t="str">
        <f t="shared" si="1"/>
        <v/>
      </c>
      <c r="AH30" s="25" t="str">
        <f t="shared" si="1"/>
        <v/>
      </c>
      <c r="AI30" s="25" t="str">
        <f t="shared" si="1"/>
        <v/>
      </c>
      <c r="AJ30" s="25" t="str">
        <f t="shared" si="1"/>
        <v/>
      </c>
      <c r="AK30" s="25" t="str">
        <f t="shared" si="1"/>
        <v/>
      </c>
      <c r="AL30" s="25" t="str">
        <f t="shared" si="1"/>
        <v/>
      </c>
      <c r="AM30" s="25" t="str">
        <f t="shared" si="1"/>
        <v/>
      </c>
      <c r="AN30" s="25" t="str">
        <f t="shared" si="1"/>
        <v/>
      </c>
      <c r="AO30" s="25" t="str">
        <f t="shared" si="1"/>
        <v/>
      </c>
      <c r="AP30" s="25" t="str">
        <f t="shared" si="1"/>
        <v/>
      </c>
      <c r="AQ30" s="25" t="str">
        <f t="shared" si="1"/>
        <v/>
      </c>
      <c r="AR30" s="25" t="str">
        <f t="shared" si="1"/>
        <v/>
      </c>
      <c r="AS30" s="25" t="str">
        <f t="shared" si="1"/>
        <v/>
      </c>
      <c r="AT30" s="25" t="str">
        <f t="shared" si="1"/>
        <v/>
      </c>
      <c r="AU30" s="25" t="str">
        <f t="shared" si="1"/>
        <v/>
      </c>
      <c r="AV30" s="25" t="str">
        <f t="shared" si="1"/>
        <v/>
      </c>
      <c r="AW30" s="25" t="str">
        <f t="shared" si="1"/>
        <v/>
      </c>
      <c r="AX30" s="25" t="str">
        <f t="shared" si="1"/>
        <v/>
      </c>
      <c r="AY30" s="25" t="str">
        <f t="shared" si="1"/>
        <v/>
      </c>
      <c r="AZ30" s="25" t="str">
        <f t="shared" si="1"/>
        <v/>
      </c>
      <c r="BA30" s="25" t="str">
        <f t="shared" si="1"/>
        <v/>
      </c>
      <c r="BB30" s="25" t="str">
        <f t="shared" si="1"/>
        <v/>
      </c>
      <c r="BC30" s="25" t="str">
        <f t="shared" si="1"/>
        <v/>
      </c>
      <c r="BD30" s="25" t="str">
        <f t="shared" si="1"/>
        <v/>
      </c>
      <c r="BE30" s="25" t="str">
        <f t="shared" si="1"/>
        <v/>
      </c>
      <c r="BF30" s="25" t="str">
        <f t="shared" si="1"/>
        <v/>
      </c>
      <c r="BG30" s="25" t="str">
        <f t="shared" si="1"/>
        <v/>
      </c>
      <c r="BH30" s="25" t="str">
        <f t="shared" si="1"/>
        <v/>
      </c>
      <c r="BI30" s="25" t="str">
        <f t="shared" si="1"/>
        <v/>
      </c>
      <c r="BJ30" s="25" t="str">
        <f t="shared" si="1"/>
        <v/>
      </c>
      <c r="BK30" s="25" t="str">
        <f t="shared" si="1"/>
        <v/>
      </c>
      <c r="BL30" s="25" t="str">
        <f t="shared" si="1"/>
        <v/>
      </c>
      <c r="BM30" s="25" t="str">
        <f t="shared" si="1"/>
        <v/>
      </c>
      <c r="BN30" s="25" t="str">
        <f t="shared" si="1"/>
        <v/>
      </c>
      <c r="BO30" s="25" t="str">
        <f t="shared" si="1"/>
        <v/>
      </c>
      <c r="BP30" s="25" t="str">
        <f t="shared" ref="BP30:CX30" si="2">IF(SUM(BP5:BP9)=0,"",SUM(BP5:BP9))</f>
        <v/>
      </c>
      <c r="BQ30" s="25" t="str">
        <f t="shared" si="2"/>
        <v/>
      </c>
      <c r="BR30" s="25" t="str">
        <f t="shared" si="2"/>
        <v/>
      </c>
      <c r="BS30" s="25" t="str">
        <f t="shared" si="2"/>
        <v/>
      </c>
      <c r="BT30" s="25" t="str">
        <f t="shared" si="2"/>
        <v/>
      </c>
      <c r="BU30" s="25" t="str">
        <f t="shared" si="2"/>
        <v/>
      </c>
      <c r="BV30" s="25" t="str">
        <f t="shared" si="2"/>
        <v/>
      </c>
      <c r="BW30" s="25" t="str">
        <f t="shared" si="2"/>
        <v/>
      </c>
      <c r="BX30" s="25" t="str">
        <f t="shared" si="2"/>
        <v/>
      </c>
      <c r="BY30" s="25" t="str">
        <f t="shared" si="2"/>
        <v/>
      </c>
      <c r="BZ30" s="25" t="str">
        <f t="shared" si="2"/>
        <v/>
      </c>
      <c r="CA30" s="25" t="str">
        <f t="shared" si="2"/>
        <v/>
      </c>
      <c r="CB30" s="25" t="str">
        <f t="shared" si="2"/>
        <v/>
      </c>
      <c r="CC30" s="25" t="str">
        <f t="shared" si="2"/>
        <v/>
      </c>
      <c r="CD30" s="25" t="str">
        <f t="shared" si="2"/>
        <v/>
      </c>
      <c r="CE30" s="25" t="str">
        <f t="shared" si="2"/>
        <v/>
      </c>
      <c r="CF30" s="25" t="str">
        <f t="shared" si="2"/>
        <v/>
      </c>
      <c r="CG30" s="25" t="str">
        <f t="shared" si="2"/>
        <v/>
      </c>
      <c r="CH30" s="25" t="str">
        <f t="shared" si="2"/>
        <v/>
      </c>
      <c r="CI30" s="25" t="str">
        <f t="shared" si="2"/>
        <v/>
      </c>
      <c r="CJ30" s="25" t="str">
        <f t="shared" si="2"/>
        <v/>
      </c>
      <c r="CK30" s="25" t="str">
        <f t="shared" si="2"/>
        <v/>
      </c>
      <c r="CL30" s="25" t="str">
        <f t="shared" si="2"/>
        <v/>
      </c>
      <c r="CM30" s="25" t="str">
        <f t="shared" si="2"/>
        <v/>
      </c>
      <c r="CN30" s="25" t="str">
        <f t="shared" si="2"/>
        <v/>
      </c>
      <c r="CO30" s="25" t="str">
        <f t="shared" si="2"/>
        <v/>
      </c>
      <c r="CP30" s="25" t="str">
        <f t="shared" si="2"/>
        <v/>
      </c>
      <c r="CQ30" s="25" t="str">
        <f t="shared" si="2"/>
        <v/>
      </c>
      <c r="CR30" s="25" t="str">
        <f t="shared" si="2"/>
        <v/>
      </c>
      <c r="CS30" s="25" t="str">
        <f t="shared" si="2"/>
        <v/>
      </c>
      <c r="CT30" s="25" t="str">
        <f t="shared" si="2"/>
        <v/>
      </c>
      <c r="CU30" s="25" t="str">
        <f t="shared" si="2"/>
        <v/>
      </c>
      <c r="CV30" s="25" t="str">
        <f t="shared" si="2"/>
        <v/>
      </c>
      <c r="CW30" s="25" t="str">
        <f t="shared" si="2"/>
        <v/>
      </c>
      <c r="CX30" s="26" t="str">
        <f t="shared" si="2"/>
        <v/>
      </c>
    </row>
    <row r="31" spans="1:105" x14ac:dyDescent="0.15">
      <c r="A31" s="190" t="s">
        <v>47</v>
      </c>
      <c r="B31" s="191"/>
      <c r="C31" s="27">
        <f>IF(SUM(C10:C14)=0,"",SUM(C10:C14))</f>
        <v>19</v>
      </c>
      <c r="D31" s="28">
        <f t="shared" ref="D31:BO31" si="3">IF(SUM(D10:D14)=0,"",SUM(D10:D14))</f>
        <v>16</v>
      </c>
      <c r="E31" s="28">
        <f t="shared" si="3"/>
        <v>17</v>
      </c>
      <c r="F31" s="28">
        <f t="shared" si="3"/>
        <v>18</v>
      </c>
      <c r="G31" s="28">
        <f t="shared" si="3"/>
        <v>15</v>
      </c>
      <c r="H31" s="28">
        <f t="shared" si="3"/>
        <v>18</v>
      </c>
      <c r="I31" s="28">
        <f t="shared" si="3"/>
        <v>16</v>
      </c>
      <c r="J31" s="28">
        <f t="shared" si="3"/>
        <v>15</v>
      </c>
      <c r="K31" s="28">
        <f t="shared" si="3"/>
        <v>15</v>
      </c>
      <c r="L31" s="28">
        <f t="shared" si="3"/>
        <v>15</v>
      </c>
      <c r="M31" s="28">
        <f t="shared" si="3"/>
        <v>16</v>
      </c>
      <c r="N31" s="28">
        <f t="shared" si="3"/>
        <v>19</v>
      </c>
      <c r="O31" s="28">
        <f t="shared" si="3"/>
        <v>15</v>
      </c>
      <c r="P31" s="28">
        <f t="shared" si="3"/>
        <v>17</v>
      </c>
      <c r="Q31" s="28">
        <f t="shared" si="3"/>
        <v>15</v>
      </c>
      <c r="R31" s="28" t="str">
        <f t="shared" si="3"/>
        <v/>
      </c>
      <c r="S31" s="28" t="str">
        <f t="shared" si="3"/>
        <v/>
      </c>
      <c r="T31" s="28" t="str">
        <f t="shared" si="3"/>
        <v/>
      </c>
      <c r="U31" s="28" t="str">
        <f t="shared" si="3"/>
        <v/>
      </c>
      <c r="V31" s="28" t="str">
        <f t="shared" si="3"/>
        <v/>
      </c>
      <c r="W31" s="28" t="str">
        <f t="shared" si="3"/>
        <v/>
      </c>
      <c r="X31" s="28" t="str">
        <f t="shared" si="3"/>
        <v/>
      </c>
      <c r="Y31" s="28" t="str">
        <f t="shared" si="3"/>
        <v/>
      </c>
      <c r="Z31" s="28" t="str">
        <f t="shared" si="3"/>
        <v/>
      </c>
      <c r="AA31" s="28" t="str">
        <f t="shared" si="3"/>
        <v/>
      </c>
      <c r="AB31" s="28" t="str">
        <f t="shared" si="3"/>
        <v/>
      </c>
      <c r="AC31" s="28" t="str">
        <f t="shared" si="3"/>
        <v/>
      </c>
      <c r="AD31" s="28" t="str">
        <f t="shared" si="3"/>
        <v/>
      </c>
      <c r="AE31" s="28" t="str">
        <f t="shared" si="3"/>
        <v/>
      </c>
      <c r="AF31" s="28" t="str">
        <f t="shared" si="3"/>
        <v/>
      </c>
      <c r="AG31" s="28" t="str">
        <f t="shared" si="3"/>
        <v/>
      </c>
      <c r="AH31" s="28" t="str">
        <f t="shared" si="3"/>
        <v/>
      </c>
      <c r="AI31" s="28" t="str">
        <f t="shared" si="3"/>
        <v/>
      </c>
      <c r="AJ31" s="28" t="str">
        <f t="shared" si="3"/>
        <v/>
      </c>
      <c r="AK31" s="28" t="str">
        <f t="shared" si="3"/>
        <v/>
      </c>
      <c r="AL31" s="28" t="str">
        <f t="shared" si="3"/>
        <v/>
      </c>
      <c r="AM31" s="28" t="str">
        <f t="shared" si="3"/>
        <v/>
      </c>
      <c r="AN31" s="28" t="str">
        <f t="shared" si="3"/>
        <v/>
      </c>
      <c r="AO31" s="28" t="str">
        <f t="shared" si="3"/>
        <v/>
      </c>
      <c r="AP31" s="28" t="str">
        <f t="shared" si="3"/>
        <v/>
      </c>
      <c r="AQ31" s="28" t="str">
        <f t="shared" si="3"/>
        <v/>
      </c>
      <c r="AR31" s="28" t="str">
        <f t="shared" si="3"/>
        <v/>
      </c>
      <c r="AS31" s="28" t="str">
        <f t="shared" si="3"/>
        <v/>
      </c>
      <c r="AT31" s="28" t="str">
        <f t="shared" si="3"/>
        <v/>
      </c>
      <c r="AU31" s="28" t="str">
        <f t="shared" si="3"/>
        <v/>
      </c>
      <c r="AV31" s="28" t="str">
        <f t="shared" si="3"/>
        <v/>
      </c>
      <c r="AW31" s="28" t="str">
        <f t="shared" si="3"/>
        <v/>
      </c>
      <c r="AX31" s="28" t="str">
        <f t="shared" si="3"/>
        <v/>
      </c>
      <c r="AY31" s="28" t="str">
        <f t="shared" si="3"/>
        <v/>
      </c>
      <c r="AZ31" s="28" t="str">
        <f t="shared" si="3"/>
        <v/>
      </c>
      <c r="BA31" s="28" t="str">
        <f t="shared" si="3"/>
        <v/>
      </c>
      <c r="BB31" s="28" t="str">
        <f t="shared" si="3"/>
        <v/>
      </c>
      <c r="BC31" s="28" t="str">
        <f t="shared" si="3"/>
        <v/>
      </c>
      <c r="BD31" s="28" t="str">
        <f t="shared" si="3"/>
        <v/>
      </c>
      <c r="BE31" s="28" t="str">
        <f t="shared" si="3"/>
        <v/>
      </c>
      <c r="BF31" s="28" t="str">
        <f t="shared" si="3"/>
        <v/>
      </c>
      <c r="BG31" s="28" t="str">
        <f t="shared" si="3"/>
        <v/>
      </c>
      <c r="BH31" s="28" t="str">
        <f t="shared" si="3"/>
        <v/>
      </c>
      <c r="BI31" s="28" t="str">
        <f t="shared" si="3"/>
        <v/>
      </c>
      <c r="BJ31" s="28" t="str">
        <f t="shared" si="3"/>
        <v/>
      </c>
      <c r="BK31" s="28" t="str">
        <f t="shared" si="3"/>
        <v/>
      </c>
      <c r="BL31" s="28" t="str">
        <f t="shared" si="3"/>
        <v/>
      </c>
      <c r="BM31" s="28" t="str">
        <f t="shared" si="3"/>
        <v/>
      </c>
      <c r="BN31" s="28" t="str">
        <f t="shared" si="3"/>
        <v/>
      </c>
      <c r="BO31" s="28" t="str">
        <f t="shared" si="3"/>
        <v/>
      </c>
      <c r="BP31" s="28" t="str">
        <f t="shared" ref="BP31:CX31" si="4">IF(SUM(BP10:BP14)=0,"",SUM(BP10:BP14))</f>
        <v/>
      </c>
      <c r="BQ31" s="28" t="str">
        <f t="shared" si="4"/>
        <v/>
      </c>
      <c r="BR31" s="28" t="str">
        <f t="shared" si="4"/>
        <v/>
      </c>
      <c r="BS31" s="28" t="str">
        <f t="shared" si="4"/>
        <v/>
      </c>
      <c r="BT31" s="28" t="str">
        <f t="shared" si="4"/>
        <v/>
      </c>
      <c r="BU31" s="28" t="str">
        <f t="shared" si="4"/>
        <v/>
      </c>
      <c r="BV31" s="28" t="str">
        <f t="shared" si="4"/>
        <v/>
      </c>
      <c r="BW31" s="28" t="str">
        <f t="shared" si="4"/>
        <v/>
      </c>
      <c r="BX31" s="28" t="str">
        <f t="shared" si="4"/>
        <v/>
      </c>
      <c r="BY31" s="28" t="str">
        <f t="shared" si="4"/>
        <v/>
      </c>
      <c r="BZ31" s="28" t="str">
        <f t="shared" si="4"/>
        <v/>
      </c>
      <c r="CA31" s="28" t="str">
        <f t="shared" si="4"/>
        <v/>
      </c>
      <c r="CB31" s="28" t="str">
        <f t="shared" si="4"/>
        <v/>
      </c>
      <c r="CC31" s="28" t="str">
        <f t="shared" si="4"/>
        <v/>
      </c>
      <c r="CD31" s="28" t="str">
        <f t="shared" si="4"/>
        <v/>
      </c>
      <c r="CE31" s="28" t="str">
        <f t="shared" si="4"/>
        <v/>
      </c>
      <c r="CF31" s="28" t="str">
        <f t="shared" si="4"/>
        <v/>
      </c>
      <c r="CG31" s="28" t="str">
        <f t="shared" si="4"/>
        <v/>
      </c>
      <c r="CH31" s="28" t="str">
        <f t="shared" si="4"/>
        <v/>
      </c>
      <c r="CI31" s="28" t="str">
        <f t="shared" si="4"/>
        <v/>
      </c>
      <c r="CJ31" s="28" t="str">
        <f t="shared" si="4"/>
        <v/>
      </c>
      <c r="CK31" s="28" t="str">
        <f t="shared" si="4"/>
        <v/>
      </c>
      <c r="CL31" s="28" t="str">
        <f t="shared" si="4"/>
        <v/>
      </c>
      <c r="CM31" s="28" t="str">
        <f t="shared" si="4"/>
        <v/>
      </c>
      <c r="CN31" s="28" t="str">
        <f t="shared" si="4"/>
        <v/>
      </c>
      <c r="CO31" s="28" t="str">
        <f t="shared" si="4"/>
        <v/>
      </c>
      <c r="CP31" s="28" t="str">
        <f t="shared" si="4"/>
        <v/>
      </c>
      <c r="CQ31" s="28" t="str">
        <f t="shared" si="4"/>
        <v/>
      </c>
      <c r="CR31" s="28" t="str">
        <f t="shared" si="4"/>
        <v/>
      </c>
      <c r="CS31" s="28" t="str">
        <f t="shared" si="4"/>
        <v/>
      </c>
      <c r="CT31" s="28" t="str">
        <f t="shared" si="4"/>
        <v/>
      </c>
      <c r="CU31" s="28" t="str">
        <f t="shared" si="4"/>
        <v/>
      </c>
      <c r="CV31" s="28" t="str">
        <f t="shared" si="4"/>
        <v/>
      </c>
      <c r="CW31" s="28" t="str">
        <f t="shared" si="4"/>
        <v/>
      </c>
      <c r="CX31" s="7" t="str">
        <f t="shared" si="4"/>
        <v/>
      </c>
    </row>
    <row r="32" spans="1:105" x14ac:dyDescent="0.15">
      <c r="A32" s="190" t="s">
        <v>48</v>
      </c>
      <c r="B32" s="191"/>
      <c r="C32" s="27">
        <f>IF(SUM(C15:C19)=0,"",SUM(C15:C19))</f>
        <v>20</v>
      </c>
      <c r="D32" s="28">
        <f t="shared" ref="D32:BO32" si="5">IF(SUM(D15:D19)=0,"",SUM(D15:D19))</f>
        <v>20</v>
      </c>
      <c r="E32" s="28">
        <f t="shared" si="5"/>
        <v>18</v>
      </c>
      <c r="F32" s="28">
        <f t="shared" si="5"/>
        <v>17</v>
      </c>
      <c r="G32" s="28">
        <f t="shared" si="5"/>
        <v>20</v>
      </c>
      <c r="H32" s="28">
        <f t="shared" si="5"/>
        <v>14</v>
      </c>
      <c r="I32" s="28">
        <f t="shared" si="5"/>
        <v>17</v>
      </c>
      <c r="J32" s="28">
        <f t="shared" si="5"/>
        <v>16</v>
      </c>
      <c r="K32" s="28">
        <f t="shared" si="5"/>
        <v>20</v>
      </c>
      <c r="L32" s="28">
        <f t="shared" si="5"/>
        <v>15</v>
      </c>
      <c r="M32" s="28">
        <f t="shared" si="5"/>
        <v>13</v>
      </c>
      <c r="N32" s="28">
        <f t="shared" si="5"/>
        <v>15</v>
      </c>
      <c r="O32" s="28">
        <f t="shared" si="5"/>
        <v>17</v>
      </c>
      <c r="P32" s="28">
        <f t="shared" si="5"/>
        <v>18</v>
      </c>
      <c r="Q32" s="28">
        <f t="shared" si="5"/>
        <v>15</v>
      </c>
      <c r="R32" s="28" t="str">
        <f t="shared" si="5"/>
        <v/>
      </c>
      <c r="S32" s="28" t="str">
        <f t="shared" si="5"/>
        <v/>
      </c>
      <c r="T32" s="28" t="str">
        <f t="shared" si="5"/>
        <v/>
      </c>
      <c r="U32" s="28" t="str">
        <f t="shared" si="5"/>
        <v/>
      </c>
      <c r="V32" s="28" t="str">
        <f t="shared" si="5"/>
        <v/>
      </c>
      <c r="W32" s="28" t="str">
        <f t="shared" si="5"/>
        <v/>
      </c>
      <c r="X32" s="28" t="str">
        <f t="shared" si="5"/>
        <v/>
      </c>
      <c r="Y32" s="28" t="str">
        <f t="shared" si="5"/>
        <v/>
      </c>
      <c r="Z32" s="28" t="str">
        <f t="shared" si="5"/>
        <v/>
      </c>
      <c r="AA32" s="28" t="str">
        <f t="shared" si="5"/>
        <v/>
      </c>
      <c r="AB32" s="28" t="str">
        <f t="shared" si="5"/>
        <v/>
      </c>
      <c r="AC32" s="28" t="str">
        <f t="shared" si="5"/>
        <v/>
      </c>
      <c r="AD32" s="28" t="str">
        <f t="shared" si="5"/>
        <v/>
      </c>
      <c r="AE32" s="28" t="str">
        <f t="shared" si="5"/>
        <v/>
      </c>
      <c r="AF32" s="28" t="str">
        <f t="shared" si="5"/>
        <v/>
      </c>
      <c r="AG32" s="28" t="str">
        <f t="shared" si="5"/>
        <v/>
      </c>
      <c r="AH32" s="28" t="str">
        <f t="shared" si="5"/>
        <v/>
      </c>
      <c r="AI32" s="28" t="str">
        <f t="shared" si="5"/>
        <v/>
      </c>
      <c r="AJ32" s="28" t="str">
        <f t="shared" si="5"/>
        <v/>
      </c>
      <c r="AK32" s="28" t="str">
        <f t="shared" si="5"/>
        <v/>
      </c>
      <c r="AL32" s="28" t="str">
        <f t="shared" si="5"/>
        <v/>
      </c>
      <c r="AM32" s="28" t="str">
        <f t="shared" si="5"/>
        <v/>
      </c>
      <c r="AN32" s="28" t="str">
        <f t="shared" si="5"/>
        <v/>
      </c>
      <c r="AO32" s="28" t="str">
        <f t="shared" si="5"/>
        <v/>
      </c>
      <c r="AP32" s="28" t="str">
        <f t="shared" si="5"/>
        <v/>
      </c>
      <c r="AQ32" s="28" t="str">
        <f t="shared" si="5"/>
        <v/>
      </c>
      <c r="AR32" s="28" t="str">
        <f t="shared" si="5"/>
        <v/>
      </c>
      <c r="AS32" s="28" t="str">
        <f t="shared" si="5"/>
        <v/>
      </c>
      <c r="AT32" s="28" t="str">
        <f t="shared" si="5"/>
        <v/>
      </c>
      <c r="AU32" s="28" t="str">
        <f t="shared" si="5"/>
        <v/>
      </c>
      <c r="AV32" s="28" t="str">
        <f t="shared" si="5"/>
        <v/>
      </c>
      <c r="AW32" s="28" t="str">
        <f t="shared" si="5"/>
        <v/>
      </c>
      <c r="AX32" s="28" t="str">
        <f t="shared" si="5"/>
        <v/>
      </c>
      <c r="AY32" s="28" t="str">
        <f t="shared" si="5"/>
        <v/>
      </c>
      <c r="AZ32" s="28" t="str">
        <f t="shared" si="5"/>
        <v/>
      </c>
      <c r="BA32" s="28" t="str">
        <f t="shared" si="5"/>
        <v/>
      </c>
      <c r="BB32" s="28" t="str">
        <f t="shared" si="5"/>
        <v/>
      </c>
      <c r="BC32" s="28" t="str">
        <f t="shared" si="5"/>
        <v/>
      </c>
      <c r="BD32" s="28" t="str">
        <f t="shared" si="5"/>
        <v/>
      </c>
      <c r="BE32" s="28" t="str">
        <f t="shared" si="5"/>
        <v/>
      </c>
      <c r="BF32" s="28" t="str">
        <f t="shared" si="5"/>
        <v/>
      </c>
      <c r="BG32" s="28" t="str">
        <f t="shared" si="5"/>
        <v/>
      </c>
      <c r="BH32" s="28" t="str">
        <f t="shared" si="5"/>
        <v/>
      </c>
      <c r="BI32" s="28" t="str">
        <f t="shared" si="5"/>
        <v/>
      </c>
      <c r="BJ32" s="28" t="str">
        <f t="shared" si="5"/>
        <v/>
      </c>
      <c r="BK32" s="28" t="str">
        <f t="shared" si="5"/>
        <v/>
      </c>
      <c r="BL32" s="28" t="str">
        <f t="shared" si="5"/>
        <v/>
      </c>
      <c r="BM32" s="28" t="str">
        <f t="shared" si="5"/>
        <v/>
      </c>
      <c r="BN32" s="28" t="str">
        <f t="shared" si="5"/>
        <v/>
      </c>
      <c r="BO32" s="28" t="str">
        <f t="shared" si="5"/>
        <v/>
      </c>
      <c r="BP32" s="28" t="str">
        <f t="shared" ref="BP32:CX32" si="6">IF(SUM(BP15:BP19)=0,"",SUM(BP15:BP19))</f>
        <v/>
      </c>
      <c r="BQ32" s="28" t="str">
        <f t="shared" si="6"/>
        <v/>
      </c>
      <c r="BR32" s="28" t="str">
        <f t="shared" si="6"/>
        <v/>
      </c>
      <c r="BS32" s="28" t="str">
        <f t="shared" si="6"/>
        <v/>
      </c>
      <c r="BT32" s="28" t="str">
        <f t="shared" si="6"/>
        <v/>
      </c>
      <c r="BU32" s="28" t="str">
        <f t="shared" si="6"/>
        <v/>
      </c>
      <c r="BV32" s="28" t="str">
        <f t="shared" si="6"/>
        <v/>
      </c>
      <c r="BW32" s="28" t="str">
        <f t="shared" si="6"/>
        <v/>
      </c>
      <c r="BX32" s="28" t="str">
        <f t="shared" si="6"/>
        <v/>
      </c>
      <c r="BY32" s="28" t="str">
        <f t="shared" si="6"/>
        <v/>
      </c>
      <c r="BZ32" s="28" t="str">
        <f t="shared" si="6"/>
        <v/>
      </c>
      <c r="CA32" s="28" t="str">
        <f t="shared" si="6"/>
        <v/>
      </c>
      <c r="CB32" s="28" t="str">
        <f t="shared" si="6"/>
        <v/>
      </c>
      <c r="CC32" s="28" t="str">
        <f t="shared" si="6"/>
        <v/>
      </c>
      <c r="CD32" s="28" t="str">
        <f t="shared" si="6"/>
        <v/>
      </c>
      <c r="CE32" s="28" t="str">
        <f t="shared" si="6"/>
        <v/>
      </c>
      <c r="CF32" s="28" t="str">
        <f t="shared" si="6"/>
        <v/>
      </c>
      <c r="CG32" s="28" t="str">
        <f t="shared" si="6"/>
        <v/>
      </c>
      <c r="CH32" s="28" t="str">
        <f t="shared" si="6"/>
        <v/>
      </c>
      <c r="CI32" s="28" t="str">
        <f t="shared" si="6"/>
        <v/>
      </c>
      <c r="CJ32" s="28" t="str">
        <f t="shared" si="6"/>
        <v/>
      </c>
      <c r="CK32" s="28" t="str">
        <f t="shared" si="6"/>
        <v/>
      </c>
      <c r="CL32" s="28" t="str">
        <f t="shared" si="6"/>
        <v/>
      </c>
      <c r="CM32" s="28" t="str">
        <f t="shared" si="6"/>
        <v/>
      </c>
      <c r="CN32" s="28" t="str">
        <f t="shared" si="6"/>
        <v/>
      </c>
      <c r="CO32" s="28" t="str">
        <f t="shared" si="6"/>
        <v/>
      </c>
      <c r="CP32" s="28" t="str">
        <f t="shared" si="6"/>
        <v/>
      </c>
      <c r="CQ32" s="28" t="str">
        <f t="shared" si="6"/>
        <v/>
      </c>
      <c r="CR32" s="28" t="str">
        <f t="shared" si="6"/>
        <v/>
      </c>
      <c r="CS32" s="28" t="str">
        <f t="shared" si="6"/>
        <v/>
      </c>
      <c r="CT32" s="28" t="str">
        <f t="shared" si="6"/>
        <v/>
      </c>
      <c r="CU32" s="28" t="str">
        <f t="shared" si="6"/>
        <v/>
      </c>
      <c r="CV32" s="28" t="str">
        <f t="shared" si="6"/>
        <v/>
      </c>
      <c r="CW32" s="28" t="str">
        <f t="shared" si="6"/>
        <v/>
      </c>
      <c r="CX32" s="7" t="str">
        <f t="shared" si="6"/>
        <v/>
      </c>
    </row>
    <row r="33" spans="1:102" x14ac:dyDescent="0.15">
      <c r="A33" s="190" t="s">
        <v>49</v>
      </c>
      <c r="B33" s="191"/>
      <c r="C33" s="27">
        <f>IF(SUM(C20:C24)=0,"",SUM(C20:C24))</f>
        <v>16</v>
      </c>
      <c r="D33" s="28">
        <f t="shared" ref="D33:BO33" si="7">IF(SUM(D20:D24)=0,"",SUM(D20:D24))</f>
        <v>19</v>
      </c>
      <c r="E33" s="28">
        <f t="shared" si="7"/>
        <v>16</v>
      </c>
      <c r="F33" s="28">
        <f t="shared" si="7"/>
        <v>18</v>
      </c>
      <c r="G33" s="28">
        <f t="shared" si="7"/>
        <v>19</v>
      </c>
      <c r="H33" s="28">
        <f t="shared" si="7"/>
        <v>18</v>
      </c>
      <c r="I33" s="28">
        <f t="shared" si="7"/>
        <v>15</v>
      </c>
      <c r="J33" s="28">
        <f t="shared" si="7"/>
        <v>16</v>
      </c>
      <c r="K33" s="28">
        <f t="shared" si="7"/>
        <v>16</v>
      </c>
      <c r="L33" s="28">
        <f t="shared" si="7"/>
        <v>18</v>
      </c>
      <c r="M33" s="28">
        <f t="shared" si="7"/>
        <v>16</v>
      </c>
      <c r="N33" s="28">
        <f t="shared" si="7"/>
        <v>15</v>
      </c>
      <c r="O33" s="28">
        <f t="shared" si="7"/>
        <v>13</v>
      </c>
      <c r="P33" s="28">
        <f t="shared" si="7"/>
        <v>16</v>
      </c>
      <c r="Q33" s="28">
        <f t="shared" si="7"/>
        <v>16</v>
      </c>
      <c r="R33" s="28" t="str">
        <f t="shared" si="7"/>
        <v/>
      </c>
      <c r="S33" s="28" t="str">
        <f t="shared" si="7"/>
        <v/>
      </c>
      <c r="T33" s="28" t="str">
        <f t="shared" si="7"/>
        <v/>
      </c>
      <c r="U33" s="28" t="str">
        <f t="shared" si="7"/>
        <v/>
      </c>
      <c r="V33" s="28" t="str">
        <f t="shared" si="7"/>
        <v/>
      </c>
      <c r="W33" s="28" t="str">
        <f t="shared" si="7"/>
        <v/>
      </c>
      <c r="X33" s="28" t="str">
        <f t="shared" si="7"/>
        <v/>
      </c>
      <c r="Y33" s="28" t="str">
        <f t="shared" si="7"/>
        <v/>
      </c>
      <c r="Z33" s="28" t="str">
        <f t="shared" si="7"/>
        <v/>
      </c>
      <c r="AA33" s="28" t="str">
        <f t="shared" si="7"/>
        <v/>
      </c>
      <c r="AB33" s="28" t="str">
        <f t="shared" si="7"/>
        <v/>
      </c>
      <c r="AC33" s="28" t="str">
        <f t="shared" si="7"/>
        <v/>
      </c>
      <c r="AD33" s="28" t="str">
        <f t="shared" si="7"/>
        <v/>
      </c>
      <c r="AE33" s="28" t="str">
        <f t="shared" si="7"/>
        <v/>
      </c>
      <c r="AF33" s="28" t="str">
        <f t="shared" si="7"/>
        <v/>
      </c>
      <c r="AG33" s="28" t="str">
        <f t="shared" si="7"/>
        <v/>
      </c>
      <c r="AH33" s="28" t="str">
        <f t="shared" si="7"/>
        <v/>
      </c>
      <c r="AI33" s="28" t="str">
        <f t="shared" si="7"/>
        <v/>
      </c>
      <c r="AJ33" s="28" t="str">
        <f t="shared" si="7"/>
        <v/>
      </c>
      <c r="AK33" s="28" t="str">
        <f t="shared" si="7"/>
        <v/>
      </c>
      <c r="AL33" s="28" t="str">
        <f t="shared" si="7"/>
        <v/>
      </c>
      <c r="AM33" s="28" t="str">
        <f t="shared" si="7"/>
        <v/>
      </c>
      <c r="AN33" s="28" t="str">
        <f t="shared" si="7"/>
        <v/>
      </c>
      <c r="AO33" s="28" t="str">
        <f t="shared" si="7"/>
        <v/>
      </c>
      <c r="AP33" s="28" t="str">
        <f t="shared" si="7"/>
        <v/>
      </c>
      <c r="AQ33" s="28" t="str">
        <f t="shared" si="7"/>
        <v/>
      </c>
      <c r="AR33" s="28" t="str">
        <f t="shared" si="7"/>
        <v/>
      </c>
      <c r="AS33" s="28" t="str">
        <f t="shared" si="7"/>
        <v/>
      </c>
      <c r="AT33" s="28" t="str">
        <f t="shared" si="7"/>
        <v/>
      </c>
      <c r="AU33" s="28" t="str">
        <f t="shared" si="7"/>
        <v/>
      </c>
      <c r="AV33" s="28" t="str">
        <f t="shared" si="7"/>
        <v/>
      </c>
      <c r="AW33" s="28" t="str">
        <f t="shared" si="7"/>
        <v/>
      </c>
      <c r="AX33" s="28" t="str">
        <f t="shared" si="7"/>
        <v/>
      </c>
      <c r="AY33" s="28" t="str">
        <f t="shared" si="7"/>
        <v/>
      </c>
      <c r="AZ33" s="28" t="str">
        <f t="shared" si="7"/>
        <v/>
      </c>
      <c r="BA33" s="28" t="str">
        <f t="shared" si="7"/>
        <v/>
      </c>
      <c r="BB33" s="28" t="str">
        <f t="shared" si="7"/>
        <v/>
      </c>
      <c r="BC33" s="28" t="str">
        <f t="shared" si="7"/>
        <v/>
      </c>
      <c r="BD33" s="28" t="str">
        <f t="shared" si="7"/>
        <v/>
      </c>
      <c r="BE33" s="28" t="str">
        <f t="shared" si="7"/>
        <v/>
      </c>
      <c r="BF33" s="28" t="str">
        <f t="shared" si="7"/>
        <v/>
      </c>
      <c r="BG33" s="28" t="str">
        <f t="shared" si="7"/>
        <v/>
      </c>
      <c r="BH33" s="28" t="str">
        <f t="shared" si="7"/>
        <v/>
      </c>
      <c r="BI33" s="28" t="str">
        <f t="shared" si="7"/>
        <v/>
      </c>
      <c r="BJ33" s="28" t="str">
        <f t="shared" si="7"/>
        <v/>
      </c>
      <c r="BK33" s="28" t="str">
        <f t="shared" si="7"/>
        <v/>
      </c>
      <c r="BL33" s="28" t="str">
        <f t="shared" si="7"/>
        <v/>
      </c>
      <c r="BM33" s="28" t="str">
        <f t="shared" si="7"/>
        <v/>
      </c>
      <c r="BN33" s="28" t="str">
        <f t="shared" si="7"/>
        <v/>
      </c>
      <c r="BO33" s="28" t="str">
        <f t="shared" si="7"/>
        <v/>
      </c>
      <c r="BP33" s="28" t="str">
        <f t="shared" ref="BP33:CX33" si="8">IF(SUM(BP20:BP24)=0,"",SUM(BP20:BP24))</f>
        <v/>
      </c>
      <c r="BQ33" s="28" t="str">
        <f t="shared" si="8"/>
        <v/>
      </c>
      <c r="BR33" s="28" t="str">
        <f t="shared" si="8"/>
        <v/>
      </c>
      <c r="BS33" s="28" t="str">
        <f t="shared" si="8"/>
        <v/>
      </c>
      <c r="BT33" s="28" t="str">
        <f t="shared" si="8"/>
        <v/>
      </c>
      <c r="BU33" s="28" t="str">
        <f t="shared" si="8"/>
        <v/>
      </c>
      <c r="BV33" s="28" t="str">
        <f t="shared" si="8"/>
        <v/>
      </c>
      <c r="BW33" s="28" t="str">
        <f t="shared" si="8"/>
        <v/>
      </c>
      <c r="BX33" s="28" t="str">
        <f t="shared" si="8"/>
        <v/>
      </c>
      <c r="BY33" s="28" t="str">
        <f t="shared" si="8"/>
        <v/>
      </c>
      <c r="BZ33" s="28" t="str">
        <f t="shared" si="8"/>
        <v/>
      </c>
      <c r="CA33" s="28" t="str">
        <f t="shared" si="8"/>
        <v/>
      </c>
      <c r="CB33" s="28" t="str">
        <f t="shared" si="8"/>
        <v/>
      </c>
      <c r="CC33" s="28" t="str">
        <f t="shared" si="8"/>
        <v/>
      </c>
      <c r="CD33" s="28" t="str">
        <f t="shared" si="8"/>
        <v/>
      </c>
      <c r="CE33" s="28" t="str">
        <f t="shared" si="8"/>
        <v/>
      </c>
      <c r="CF33" s="28" t="str">
        <f t="shared" si="8"/>
        <v/>
      </c>
      <c r="CG33" s="28" t="str">
        <f t="shared" si="8"/>
        <v/>
      </c>
      <c r="CH33" s="28" t="str">
        <f t="shared" si="8"/>
        <v/>
      </c>
      <c r="CI33" s="28" t="str">
        <f t="shared" si="8"/>
        <v/>
      </c>
      <c r="CJ33" s="28" t="str">
        <f t="shared" si="8"/>
        <v/>
      </c>
      <c r="CK33" s="28" t="str">
        <f t="shared" si="8"/>
        <v/>
      </c>
      <c r="CL33" s="28" t="str">
        <f t="shared" si="8"/>
        <v/>
      </c>
      <c r="CM33" s="28" t="str">
        <f t="shared" si="8"/>
        <v/>
      </c>
      <c r="CN33" s="28" t="str">
        <f t="shared" si="8"/>
        <v/>
      </c>
      <c r="CO33" s="28" t="str">
        <f t="shared" si="8"/>
        <v/>
      </c>
      <c r="CP33" s="28" t="str">
        <f t="shared" si="8"/>
        <v/>
      </c>
      <c r="CQ33" s="28" t="str">
        <f t="shared" si="8"/>
        <v/>
      </c>
      <c r="CR33" s="28" t="str">
        <f t="shared" si="8"/>
        <v/>
      </c>
      <c r="CS33" s="28" t="str">
        <f t="shared" si="8"/>
        <v/>
      </c>
      <c r="CT33" s="28" t="str">
        <f t="shared" si="8"/>
        <v/>
      </c>
      <c r="CU33" s="28" t="str">
        <f t="shared" si="8"/>
        <v/>
      </c>
      <c r="CV33" s="28" t="str">
        <f t="shared" si="8"/>
        <v/>
      </c>
      <c r="CW33" s="28" t="str">
        <f t="shared" si="8"/>
        <v/>
      </c>
      <c r="CX33" s="7" t="str">
        <f t="shared" si="8"/>
        <v/>
      </c>
    </row>
    <row r="34" spans="1:102" ht="14.25" thickBot="1" x14ac:dyDescent="0.2">
      <c r="A34" s="192" t="s">
        <v>50</v>
      </c>
      <c r="B34" s="193"/>
      <c r="C34" s="30">
        <f>IF(SUM(C25:C29)=0,"",SUM(C25:C29))</f>
        <v>18</v>
      </c>
      <c r="D34" s="31">
        <f t="shared" ref="D34:BO34" si="9">IF(SUM(D25:D29)=0,"",SUM(D25:D29))</f>
        <v>19</v>
      </c>
      <c r="E34" s="31">
        <f t="shared" si="9"/>
        <v>20</v>
      </c>
      <c r="F34" s="31">
        <f t="shared" si="9"/>
        <v>20</v>
      </c>
      <c r="G34" s="31">
        <f t="shared" si="9"/>
        <v>20</v>
      </c>
      <c r="H34" s="31">
        <f t="shared" si="9"/>
        <v>17</v>
      </c>
      <c r="I34" s="31">
        <f t="shared" si="9"/>
        <v>20</v>
      </c>
      <c r="J34" s="31">
        <f t="shared" si="9"/>
        <v>14</v>
      </c>
      <c r="K34" s="31">
        <f t="shared" si="9"/>
        <v>20</v>
      </c>
      <c r="L34" s="31">
        <f t="shared" si="9"/>
        <v>18</v>
      </c>
      <c r="M34" s="31">
        <f t="shared" si="9"/>
        <v>12</v>
      </c>
      <c r="N34" s="31">
        <f t="shared" si="9"/>
        <v>17</v>
      </c>
      <c r="O34" s="31">
        <f t="shared" si="9"/>
        <v>15</v>
      </c>
      <c r="P34" s="31">
        <f t="shared" si="9"/>
        <v>17</v>
      </c>
      <c r="Q34" s="31">
        <f t="shared" si="9"/>
        <v>16</v>
      </c>
      <c r="R34" s="31" t="str">
        <f t="shared" si="9"/>
        <v/>
      </c>
      <c r="S34" s="31" t="str">
        <f t="shared" si="9"/>
        <v/>
      </c>
      <c r="T34" s="31" t="str">
        <f t="shared" si="9"/>
        <v/>
      </c>
      <c r="U34" s="31" t="str">
        <f t="shared" si="9"/>
        <v/>
      </c>
      <c r="V34" s="31" t="str">
        <f t="shared" si="9"/>
        <v/>
      </c>
      <c r="W34" s="31" t="str">
        <f t="shared" si="9"/>
        <v/>
      </c>
      <c r="X34" s="31" t="str">
        <f t="shared" si="9"/>
        <v/>
      </c>
      <c r="Y34" s="31" t="str">
        <f t="shared" si="9"/>
        <v/>
      </c>
      <c r="Z34" s="31" t="str">
        <f t="shared" si="9"/>
        <v/>
      </c>
      <c r="AA34" s="31" t="str">
        <f t="shared" si="9"/>
        <v/>
      </c>
      <c r="AB34" s="31" t="str">
        <f t="shared" si="9"/>
        <v/>
      </c>
      <c r="AC34" s="31" t="str">
        <f t="shared" si="9"/>
        <v/>
      </c>
      <c r="AD34" s="31" t="str">
        <f t="shared" si="9"/>
        <v/>
      </c>
      <c r="AE34" s="31" t="str">
        <f t="shared" si="9"/>
        <v/>
      </c>
      <c r="AF34" s="31" t="str">
        <f t="shared" si="9"/>
        <v/>
      </c>
      <c r="AG34" s="31" t="str">
        <f t="shared" si="9"/>
        <v/>
      </c>
      <c r="AH34" s="31" t="str">
        <f t="shared" si="9"/>
        <v/>
      </c>
      <c r="AI34" s="31" t="str">
        <f t="shared" si="9"/>
        <v/>
      </c>
      <c r="AJ34" s="31" t="str">
        <f t="shared" si="9"/>
        <v/>
      </c>
      <c r="AK34" s="31" t="str">
        <f t="shared" si="9"/>
        <v/>
      </c>
      <c r="AL34" s="31" t="str">
        <f t="shared" si="9"/>
        <v/>
      </c>
      <c r="AM34" s="31" t="str">
        <f t="shared" si="9"/>
        <v/>
      </c>
      <c r="AN34" s="31" t="str">
        <f t="shared" si="9"/>
        <v/>
      </c>
      <c r="AO34" s="31" t="str">
        <f t="shared" si="9"/>
        <v/>
      </c>
      <c r="AP34" s="31" t="str">
        <f t="shared" si="9"/>
        <v/>
      </c>
      <c r="AQ34" s="31" t="str">
        <f t="shared" si="9"/>
        <v/>
      </c>
      <c r="AR34" s="31" t="str">
        <f t="shared" si="9"/>
        <v/>
      </c>
      <c r="AS34" s="31" t="str">
        <f t="shared" si="9"/>
        <v/>
      </c>
      <c r="AT34" s="31" t="str">
        <f t="shared" si="9"/>
        <v/>
      </c>
      <c r="AU34" s="31" t="str">
        <f t="shared" si="9"/>
        <v/>
      </c>
      <c r="AV34" s="31" t="str">
        <f t="shared" si="9"/>
        <v/>
      </c>
      <c r="AW34" s="31" t="str">
        <f t="shared" si="9"/>
        <v/>
      </c>
      <c r="AX34" s="31" t="str">
        <f t="shared" si="9"/>
        <v/>
      </c>
      <c r="AY34" s="31" t="str">
        <f t="shared" si="9"/>
        <v/>
      </c>
      <c r="AZ34" s="31" t="str">
        <f t="shared" si="9"/>
        <v/>
      </c>
      <c r="BA34" s="31" t="str">
        <f t="shared" si="9"/>
        <v/>
      </c>
      <c r="BB34" s="31" t="str">
        <f t="shared" si="9"/>
        <v/>
      </c>
      <c r="BC34" s="31" t="str">
        <f t="shared" si="9"/>
        <v/>
      </c>
      <c r="BD34" s="31" t="str">
        <f t="shared" si="9"/>
        <v/>
      </c>
      <c r="BE34" s="31" t="str">
        <f t="shared" si="9"/>
        <v/>
      </c>
      <c r="BF34" s="31" t="str">
        <f t="shared" si="9"/>
        <v/>
      </c>
      <c r="BG34" s="31" t="str">
        <f t="shared" si="9"/>
        <v/>
      </c>
      <c r="BH34" s="31" t="str">
        <f t="shared" si="9"/>
        <v/>
      </c>
      <c r="BI34" s="31" t="str">
        <f t="shared" si="9"/>
        <v/>
      </c>
      <c r="BJ34" s="31" t="str">
        <f t="shared" si="9"/>
        <v/>
      </c>
      <c r="BK34" s="31" t="str">
        <f t="shared" si="9"/>
        <v/>
      </c>
      <c r="BL34" s="31" t="str">
        <f t="shared" si="9"/>
        <v/>
      </c>
      <c r="BM34" s="31" t="str">
        <f t="shared" si="9"/>
        <v/>
      </c>
      <c r="BN34" s="31" t="str">
        <f t="shared" si="9"/>
        <v/>
      </c>
      <c r="BO34" s="31" t="str">
        <f t="shared" si="9"/>
        <v/>
      </c>
      <c r="BP34" s="31" t="str">
        <f t="shared" ref="BP34:CX34" si="10">IF(SUM(BP25:BP29)=0,"",SUM(BP25:BP29))</f>
        <v/>
      </c>
      <c r="BQ34" s="31" t="str">
        <f t="shared" si="10"/>
        <v/>
      </c>
      <c r="BR34" s="31" t="str">
        <f t="shared" si="10"/>
        <v/>
      </c>
      <c r="BS34" s="31" t="str">
        <f t="shared" si="10"/>
        <v/>
      </c>
      <c r="BT34" s="31" t="str">
        <f t="shared" si="10"/>
        <v/>
      </c>
      <c r="BU34" s="31" t="str">
        <f t="shared" si="10"/>
        <v/>
      </c>
      <c r="BV34" s="31" t="str">
        <f t="shared" si="10"/>
        <v/>
      </c>
      <c r="BW34" s="31" t="str">
        <f t="shared" si="10"/>
        <v/>
      </c>
      <c r="BX34" s="31" t="str">
        <f t="shared" si="10"/>
        <v/>
      </c>
      <c r="BY34" s="31" t="str">
        <f t="shared" si="10"/>
        <v/>
      </c>
      <c r="BZ34" s="31" t="str">
        <f t="shared" si="10"/>
        <v/>
      </c>
      <c r="CA34" s="31" t="str">
        <f t="shared" si="10"/>
        <v/>
      </c>
      <c r="CB34" s="31" t="str">
        <f t="shared" si="10"/>
        <v/>
      </c>
      <c r="CC34" s="31" t="str">
        <f t="shared" si="10"/>
        <v/>
      </c>
      <c r="CD34" s="31" t="str">
        <f t="shared" si="10"/>
        <v/>
      </c>
      <c r="CE34" s="31" t="str">
        <f t="shared" si="10"/>
        <v/>
      </c>
      <c r="CF34" s="31" t="str">
        <f t="shared" si="10"/>
        <v/>
      </c>
      <c r="CG34" s="31" t="str">
        <f t="shared" si="10"/>
        <v/>
      </c>
      <c r="CH34" s="31" t="str">
        <f t="shared" si="10"/>
        <v/>
      </c>
      <c r="CI34" s="31" t="str">
        <f t="shared" si="10"/>
        <v/>
      </c>
      <c r="CJ34" s="31" t="str">
        <f t="shared" si="10"/>
        <v/>
      </c>
      <c r="CK34" s="31" t="str">
        <f t="shared" si="10"/>
        <v/>
      </c>
      <c r="CL34" s="31" t="str">
        <f t="shared" si="10"/>
        <v/>
      </c>
      <c r="CM34" s="31" t="str">
        <f t="shared" si="10"/>
        <v/>
      </c>
      <c r="CN34" s="31" t="str">
        <f t="shared" si="10"/>
        <v/>
      </c>
      <c r="CO34" s="31" t="str">
        <f t="shared" si="10"/>
        <v/>
      </c>
      <c r="CP34" s="31" t="str">
        <f t="shared" si="10"/>
        <v/>
      </c>
      <c r="CQ34" s="31" t="str">
        <f t="shared" si="10"/>
        <v/>
      </c>
      <c r="CR34" s="31" t="str">
        <f t="shared" si="10"/>
        <v/>
      </c>
      <c r="CS34" s="31" t="str">
        <f t="shared" si="10"/>
        <v/>
      </c>
      <c r="CT34" s="31" t="str">
        <f t="shared" si="10"/>
        <v/>
      </c>
      <c r="CU34" s="31" t="str">
        <f t="shared" si="10"/>
        <v/>
      </c>
      <c r="CV34" s="31" t="str">
        <f t="shared" si="10"/>
        <v/>
      </c>
      <c r="CW34" s="31" t="str">
        <f t="shared" si="10"/>
        <v/>
      </c>
      <c r="CX34" s="32" t="str">
        <f t="shared" si="10"/>
        <v/>
      </c>
    </row>
    <row r="35" spans="1:102" ht="14.25" thickBot="1" x14ac:dyDescent="0.2">
      <c r="A35" s="187" t="s">
        <v>59</v>
      </c>
      <c r="B35" s="188"/>
      <c r="C35" s="33">
        <f>IF(SUM(C30:C34)=0,"",SUM(C30:C34))</f>
        <v>93</v>
      </c>
      <c r="D35" s="34">
        <f t="shared" ref="D35:N35" si="11">IF(SUM(D30:D34)=0,"",SUM(D30:D34))</f>
        <v>94</v>
      </c>
      <c r="E35" s="34">
        <f t="shared" si="11"/>
        <v>89</v>
      </c>
      <c r="F35" s="34">
        <f t="shared" si="11"/>
        <v>91</v>
      </c>
      <c r="G35" s="34">
        <f t="shared" si="11"/>
        <v>93</v>
      </c>
      <c r="H35" s="34">
        <f t="shared" si="11"/>
        <v>85</v>
      </c>
      <c r="I35" s="34">
        <f t="shared" si="11"/>
        <v>84</v>
      </c>
      <c r="J35" s="34">
        <f t="shared" si="11"/>
        <v>77</v>
      </c>
      <c r="K35" s="34">
        <f t="shared" si="11"/>
        <v>86</v>
      </c>
      <c r="L35" s="34">
        <f t="shared" si="11"/>
        <v>83</v>
      </c>
      <c r="M35" s="34">
        <f t="shared" si="11"/>
        <v>74</v>
      </c>
      <c r="N35" s="34">
        <f t="shared" si="11"/>
        <v>81</v>
      </c>
      <c r="O35" s="34">
        <f t="shared" ref="O35" si="12">IF(SUM(O30:O34)=0,"",SUM(O30:O34))</f>
        <v>75</v>
      </c>
      <c r="P35" s="34">
        <f t="shared" ref="P35" si="13">IF(SUM(P30:P34)=0,"",SUM(P30:P34))</f>
        <v>85</v>
      </c>
      <c r="Q35" s="34">
        <f t="shared" ref="Q35" si="14">IF(SUM(Q30:Q34)=0,"",SUM(Q30:Q34))</f>
        <v>78</v>
      </c>
      <c r="R35" s="34" t="str">
        <f t="shared" ref="R35" si="15">IF(SUM(R30:R34)=0,"",SUM(R30:R34))</f>
        <v/>
      </c>
      <c r="S35" s="34" t="str">
        <f t="shared" ref="S35" si="16">IF(SUM(S30:S34)=0,"",SUM(S30:S34))</f>
        <v/>
      </c>
      <c r="T35" s="34" t="str">
        <f t="shared" ref="T35" si="17">IF(SUM(T30:T34)=0,"",SUM(T30:T34))</f>
        <v/>
      </c>
      <c r="U35" s="34" t="str">
        <f t="shared" ref="U35" si="18">IF(SUM(U30:U34)=0,"",SUM(U30:U34))</f>
        <v/>
      </c>
      <c r="V35" s="34" t="str">
        <f t="shared" ref="V35" si="19">IF(SUM(V30:V34)=0,"",SUM(V30:V34))</f>
        <v/>
      </c>
      <c r="W35" s="34" t="str">
        <f t="shared" ref="W35" si="20">IF(SUM(W30:W34)=0,"",SUM(W30:W34))</f>
        <v/>
      </c>
      <c r="X35" s="34" t="str">
        <f t="shared" ref="X35:Y35" si="21">IF(SUM(X30:X34)=0,"",SUM(X30:X34))</f>
        <v/>
      </c>
      <c r="Y35" s="34" t="str">
        <f t="shared" si="21"/>
        <v/>
      </c>
      <c r="Z35" s="34" t="str">
        <f t="shared" ref="Z35" si="22">IF(SUM(Z30:Z34)=0,"",SUM(Z30:Z34))</f>
        <v/>
      </c>
      <c r="AA35" s="34" t="str">
        <f t="shared" ref="AA35" si="23">IF(SUM(AA30:AA34)=0,"",SUM(AA30:AA34))</f>
        <v/>
      </c>
      <c r="AB35" s="34" t="str">
        <f t="shared" ref="AB35" si="24">IF(SUM(AB30:AB34)=0,"",SUM(AB30:AB34))</f>
        <v/>
      </c>
      <c r="AC35" s="34" t="str">
        <f t="shared" ref="AC35" si="25">IF(SUM(AC30:AC34)=0,"",SUM(AC30:AC34))</f>
        <v/>
      </c>
      <c r="AD35" s="34" t="str">
        <f t="shared" ref="AD35" si="26">IF(SUM(AD30:AD34)=0,"",SUM(AD30:AD34))</f>
        <v/>
      </c>
      <c r="AE35" s="34" t="str">
        <f t="shared" ref="AE35" si="27">IF(SUM(AE30:AE34)=0,"",SUM(AE30:AE34))</f>
        <v/>
      </c>
      <c r="AF35" s="34" t="str">
        <f t="shared" ref="AF35" si="28">IF(SUM(AF30:AF34)=0,"",SUM(AF30:AF34))</f>
        <v/>
      </c>
      <c r="AG35" s="34" t="str">
        <f t="shared" ref="AG35" si="29">IF(SUM(AG30:AG34)=0,"",SUM(AG30:AG34))</f>
        <v/>
      </c>
      <c r="AH35" s="34" t="str">
        <f t="shared" ref="AH35" si="30">IF(SUM(AH30:AH34)=0,"",SUM(AH30:AH34))</f>
        <v/>
      </c>
      <c r="AI35" s="34" t="str">
        <f t="shared" ref="AI35:AJ35" si="31">IF(SUM(AI30:AI34)=0,"",SUM(AI30:AI34))</f>
        <v/>
      </c>
      <c r="AJ35" s="34" t="str">
        <f t="shared" si="31"/>
        <v/>
      </c>
      <c r="AK35" s="34" t="str">
        <f t="shared" ref="AK35" si="32">IF(SUM(AK30:AK34)=0,"",SUM(AK30:AK34))</f>
        <v/>
      </c>
      <c r="AL35" s="34" t="str">
        <f t="shared" ref="AL35" si="33">IF(SUM(AL30:AL34)=0,"",SUM(AL30:AL34))</f>
        <v/>
      </c>
      <c r="AM35" s="34" t="str">
        <f t="shared" ref="AM35" si="34">IF(SUM(AM30:AM34)=0,"",SUM(AM30:AM34))</f>
        <v/>
      </c>
      <c r="AN35" s="34" t="str">
        <f t="shared" ref="AN35" si="35">IF(SUM(AN30:AN34)=0,"",SUM(AN30:AN34))</f>
        <v/>
      </c>
      <c r="AO35" s="34" t="str">
        <f t="shared" ref="AO35" si="36">IF(SUM(AO30:AO34)=0,"",SUM(AO30:AO34))</f>
        <v/>
      </c>
      <c r="AP35" s="34" t="str">
        <f t="shared" ref="AP35" si="37">IF(SUM(AP30:AP34)=0,"",SUM(AP30:AP34))</f>
        <v/>
      </c>
      <c r="AQ35" s="34" t="str">
        <f t="shared" ref="AQ35" si="38">IF(SUM(AQ30:AQ34)=0,"",SUM(AQ30:AQ34))</f>
        <v/>
      </c>
      <c r="AR35" s="34" t="str">
        <f t="shared" ref="AR35" si="39">IF(SUM(AR30:AR34)=0,"",SUM(AR30:AR34))</f>
        <v/>
      </c>
      <c r="AS35" s="34" t="str">
        <f t="shared" ref="AS35" si="40">IF(SUM(AS30:AS34)=0,"",SUM(AS30:AS34))</f>
        <v/>
      </c>
      <c r="AT35" s="34" t="str">
        <f t="shared" ref="AT35:AU35" si="41">IF(SUM(AT30:AT34)=0,"",SUM(AT30:AT34))</f>
        <v/>
      </c>
      <c r="AU35" s="34" t="str">
        <f t="shared" si="41"/>
        <v/>
      </c>
      <c r="AV35" s="34" t="str">
        <f t="shared" ref="AV35" si="42">IF(SUM(AV30:AV34)=0,"",SUM(AV30:AV34))</f>
        <v/>
      </c>
      <c r="AW35" s="34" t="str">
        <f t="shared" ref="AW35" si="43">IF(SUM(AW30:AW34)=0,"",SUM(AW30:AW34))</f>
        <v/>
      </c>
      <c r="AX35" s="34" t="str">
        <f t="shared" ref="AX35" si="44">IF(SUM(AX30:AX34)=0,"",SUM(AX30:AX34))</f>
        <v/>
      </c>
      <c r="AY35" s="34" t="str">
        <f t="shared" ref="AY35" si="45">IF(SUM(AY30:AY34)=0,"",SUM(AY30:AY34))</f>
        <v/>
      </c>
      <c r="AZ35" s="34" t="str">
        <f t="shared" ref="AZ35" si="46">IF(SUM(AZ30:AZ34)=0,"",SUM(AZ30:AZ34))</f>
        <v/>
      </c>
      <c r="BA35" s="34" t="str">
        <f t="shared" ref="BA35" si="47">IF(SUM(BA30:BA34)=0,"",SUM(BA30:BA34))</f>
        <v/>
      </c>
      <c r="BB35" s="34" t="str">
        <f t="shared" ref="BB35" si="48">IF(SUM(BB30:BB34)=0,"",SUM(BB30:BB34))</f>
        <v/>
      </c>
      <c r="BC35" s="34" t="str">
        <f t="shared" ref="BC35" si="49">IF(SUM(BC30:BC34)=0,"",SUM(BC30:BC34))</f>
        <v/>
      </c>
      <c r="BD35" s="34" t="str">
        <f t="shared" ref="BD35" si="50">IF(SUM(BD30:BD34)=0,"",SUM(BD30:BD34))</f>
        <v/>
      </c>
      <c r="BE35" s="34" t="str">
        <f t="shared" ref="BE35:BF35" si="51">IF(SUM(BE30:BE34)=0,"",SUM(BE30:BE34))</f>
        <v/>
      </c>
      <c r="BF35" s="34" t="str">
        <f t="shared" si="51"/>
        <v/>
      </c>
      <c r="BG35" s="34" t="str">
        <f t="shared" ref="BG35" si="52">IF(SUM(BG30:BG34)=0,"",SUM(BG30:BG34))</f>
        <v/>
      </c>
      <c r="BH35" s="34" t="str">
        <f t="shared" ref="BH35" si="53">IF(SUM(BH30:BH34)=0,"",SUM(BH30:BH34))</f>
        <v/>
      </c>
      <c r="BI35" s="34" t="str">
        <f t="shared" ref="BI35" si="54">IF(SUM(BI30:BI34)=0,"",SUM(BI30:BI34))</f>
        <v/>
      </c>
      <c r="BJ35" s="34" t="str">
        <f t="shared" ref="BJ35" si="55">IF(SUM(BJ30:BJ34)=0,"",SUM(BJ30:BJ34))</f>
        <v/>
      </c>
      <c r="BK35" s="34" t="str">
        <f t="shared" ref="BK35" si="56">IF(SUM(BK30:BK34)=0,"",SUM(BK30:BK34))</f>
        <v/>
      </c>
      <c r="BL35" s="34" t="str">
        <f t="shared" ref="BL35" si="57">IF(SUM(BL30:BL34)=0,"",SUM(BL30:BL34))</f>
        <v/>
      </c>
      <c r="BM35" s="34" t="str">
        <f t="shared" ref="BM35" si="58">IF(SUM(BM30:BM34)=0,"",SUM(BM30:BM34))</f>
        <v/>
      </c>
      <c r="BN35" s="34" t="str">
        <f t="shared" ref="BN35" si="59">IF(SUM(BN30:BN34)=0,"",SUM(BN30:BN34))</f>
        <v/>
      </c>
      <c r="BO35" s="34" t="str">
        <f t="shared" ref="BO35" si="60">IF(SUM(BO30:BO34)=0,"",SUM(BO30:BO34))</f>
        <v/>
      </c>
      <c r="BP35" s="34" t="str">
        <f t="shared" ref="BP35:BQ35" si="61">IF(SUM(BP30:BP34)=0,"",SUM(BP30:BP34))</f>
        <v/>
      </c>
      <c r="BQ35" s="34" t="str">
        <f t="shared" si="61"/>
        <v/>
      </c>
      <c r="BR35" s="34" t="str">
        <f t="shared" ref="BR35" si="62">IF(SUM(BR30:BR34)=0,"",SUM(BR30:BR34))</f>
        <v/>
      </c>
      <c r="BS35" s="34" t="str">
        <f t="shared" ref="BS35" si="63">IF(SUM(BS30:BS34)=0,"",SUM(BS30:BS34))</f>
        <v/>
      </c>
      <c r="BT35" s="34" t="str">
        <f t="shared" ref="BT35" si="64">IF(SUM(BT30:BT34)=0,"",SUM(BT30:BT34))</f>
        <v/>
      </c>
      <c r="BU35" s="34" t="str">
        <f t="shared" ref="BU35" si="65">IF(SUM(BU30:BU34)=0,"",SUM(BU30:BU34))</f>
        <v/>
      </c>
      <c r="BV35" s="34" t="str">
        <f t="shared" ref="BV35" si="66">IF(SUM(BV30:BV34)=0,"",SUM(BV30:BV34))</f>
        <v/>
      </c>
      <c r="BW35" s="34" t="str">
        <f t="shared" ref="BW35" si="67">IF(SUM(BW30:BW34)=0,"",SUM(BW30:BW34))</f>
        <v/>
      </c>
      <c r="BX35" s="34" t="str">
        <f t="shared" ref="BX35" si="68">IF(SUM(BX30:BX34)=0,"",SUM(BX30:BX34))</f>
        <v/>
      </c>
      <c r="BY35" s="34" t="str">
        <f t="shared" ref="BY35" si="69">IF(SUM(BY30:BY34)=0,"",SUM(BY30:BY34))</f>
        <v/>
      </c>
      <c r="BZ35" s="34" t="str">
        <f t="shared" ref="BZ35" si="70">IF(SUM(BZ30:BZ34)=0,"",SUM(BZ30:BZ34))</f>
        <v/>
      </c>
      <c r="CA35" s="34" t="str">
        <f t="shared" ref="CA35:CB35" si="71">IF(SUM(CA30:CA34)=0,"",SUM(CA30:CA34))</f>
        <v/>
      </c>
      <c r="CB35" s="34" t="str">
        <f t="shared" si="71"/>
        <v/>
      </c>
      <c r="CC35" s="34" t="str">
        <f t="shared" ref="CC35" si="72">IF(SUM(CC30:CC34)=0,"",SUM(CC30:CC34))</f>
        <v/>
      </c>
      <c r="CD35" s="34" t="str">
        <f t="shared" ref="CD35" si="73">IF(SUM(CD30:CD34)=0,"",SUM(CD30:CD34))</f>
        <v/>
      </c>
      <c r="CE35" s="34" t="str">
        <f t="shared" ref="CE35" si="74">IF(SUM(CE30:CE34)=0,"",SUM(CE30:CE34))</f>
        <v/>
      </c>
      <c r="CF35" s="34" t="str">
        <f t="shared" ref="CF35" si="75">IF(SUM(CF30:CF34)=0,"",SUM(CF30:CF34))</f>
        <v/>
      </c>
      <c r="CG35" s="34" t="str">
        <f t="shared" ref="CG35" si="76">IF(SUM(CG30:CG34)=0,"",SUM(CG30:CG34))</f>
        <v/>
      </c>
      <c r="CH35" s="34" t="str">
        <f t="shared" ref="CH35" si="77">IF(SUM(CH30:CH34)=0,"",SUM(CH30:CH34))</f>
        <v/>
      </c>
      <c r="CI35" s="34" t="str">
        <f t="shared" ref="CI35" si="78">IF(SUM(CI30:CI34)=0,"",SUM(CI30:CI34))</f>
        <v/>
      </c>
      <c r="CJ35" s="34" t="str">
        <f t="shared" ref="CJ35" si="79">IF(SUM(CJ30:CJ34)=0,"",SUM(CJ30:CJ34))</f>
        <v/>
      </c>
      <c r="CK35" s="34" t="str">
        <f t="shared" ref="CK35" si="80">IF(SUM(CK30:CK34)=0,"",SUM(CK30:CK34))</f>
        <v/>
      </c>
      <c r="CL35" s="34" t="str">
        <f t="shared" ref="CL35:CM35" si="81">IF(SUM(CL30:CL34)=0,"",SUM(CL30:CL34))</f>
        <v/>
      </c>
      <c r="CM35" s="34" t="str">
        <f t="shared" si="81"/>
        <v/>
      </c>
      <c r="CN35" s="34" t="str">
        <f t="shared" ref="CN35" si="82">IF(SUM(CN30:CN34)=0,"",SUM(CN30:CN34))</f>
        <v/>
      </c>
      <c r="CO35" s="34" t="str">
        <f t="shared" ref="CO35" si="83">IF(SUM(CO30:CO34)=0,"",SUM(CO30:CO34))</f>
        <v/>
      </c>
      <c r="CP35" s="34" t="str">
        <f t="shared" ref="CP35" si="84">IF(SUM(CP30:CP34)=0,"",SUM(CP30:CP34))</f>
        <v/>
      </c>
      <c r="CQ35" s="34" t="str">
        <f t="shared" ref="CQ35" si="85">IF(SUM(CQ30:CQ34)=0,"",SUM(CQ30:CQ34))</f>
        <v/>
      </c>
      <c r="CR35" s="34" t="str">
        <f t="shared" ref="CR35" si="86">IF(SUM(CR30:CR34)=0,"",SUM(CR30:CR34))</f>
        <v/>
      </c>
      <c r="CS35" s="34" t="str">
        <f t="shared" ref="CS35" si="87">IF(SUM(CS30:CS34)=0,"",SUM(CS30:CS34))</f>
        <v/>
      </c>
      <c r="CT35" s="34" t="str">
        <f t="shared" ref="CT35" si="88">IF(SUM(CT30:CT34)=0,"",SUM(CT30:CT34))</f>
        <v/>
      </c>
      <c r="CU35" s="34" t="str">
        <f t="shared" ref="CU35" si="89">IF(SUM(CU30:CU34)=0,"",SUM(CU30:CU34))</f>
        <v/>
      </c>
      <c r="CV35" s="34" t="str">
        <f t="shared" ref="CV35" si="90">IF(SUM(CV30:CV34)=0,"",SUM(CV30:CV34))</f>
        <v/>
      </c>
      <c r="CW35" s="34" t="str">
        <f t="shared" ref="CW35:CX35" si="91">IF(SUM(CW30:CW34)=0,"",SUM(CW30:CW34))</f>
        <v/>
      </c>
      <c r="CX35" s="34" t="str">
        <f t="shared" si="91"/>
        <v/>
      </c>
    </row>
  </sheetData>
  <mergeCells count="24">
    <mergeCell ref="CZ20:CZ24"/>
    <mergeCell ref="CZ25:CZ29"/>
    <mergeCell ref="A25:A29"/>
    <mergeCell ref="CZ3:CZ4"/>
    <mergeCell ref="A5:A9"/>
    <mergeCell ref="A10:A14"/>
    <mergeCell ref="A15:A19"/>
    <mergeCell ref="A20:A24"/>
    <mergeCell ref="A1:H1"/>
    <mergeCell ref="I1:AF1"/>
    <mergeCell ref="DA5:DA29"/>
    <mergeCell ref="A35:B35"/>
    <mergeCell ref="DA3:DA4"/>
    <mergeCell ref="A31:B31"/>
    <mergeCell ref="A32:B32"/>
    <mergeCell ref="A33:B33"/>
    <mergeCell ref="A34:B34"/>
    <mergeCell ref="CY3:CY4"/>
    <mergeCell ref="A30:B30"/>
    <mergeCell ref="C3:CX3"/>
    <mergeCell ref="A3:B4"/>
    <mergeCell ref="CZ5:CZ9"/>
    <mergeCell ref="CZ10:CZ14"/>
    <mergeCell ref="CZ15:CZ19"/>
  </mergeCells>
  <phoneticPr fontId="1"/>
  <printOptions horizontalCentered="1" verticalCentered="1"/>
  <pageMargins left="0.31496062992125984" right="0.31496062992125984" top="0.55118110236220474" bottom="0.55118110236220474" header="0.31496062992125984" footer="0.31496062992125984"/>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G33"/>
  <sheetViews>
    <sheetView zoomScale="115" zoomScaleNormal="115" workbookViewId="0">
      <selection activeCell="C3" sqref="C3:E27"/>
    </sheetView>
  </sheetViews>
  <sheetFormatPr defaultRowHeight="13.5" x14ac:dyDescent="0.15"/>
  <cols>
    <col min="1" max="1" width="2.5" style="2" bestFit="1" customWidth="1"/>
    <col min="2" max="2" width="3.375" style="2" bestFit="1" customWidth="1"/>
    <col min="3" max="3" width="3.5" bestFit="1" customWidth="1"/>
    <col min="4" max="52" width="3.5" customWidth="1"/>
    <col min="53" max="56" width="3.5" bestFit="1" customWidth="1"/>
    <col min="57" max="102" width="3.5" customWidth="1"/>
    <col min="103" max="103" width="9.5" bestFit="1" customWidth="1"/>
    <col min="104" max="104" width="9.5" customWidth="1"/>
    <col min="107" max="107" width="9.5" bestFit="1" customWidth="1"/>
    <col min="108" max="108" width="11.625" bestFit="1" customWidth="1"/>
    <col min="109" max="109" width="9.5" bestFit="1" customWidth="1"/>
    <col min="110" max="110" width="13.875" bestFit="1" customWidth="1"/>
    <col min="111" max="111" width="6.5" bestFit="1" customWidth="1"/>
  </cols>
  <sheetData>
    <row r="1" spans="1:111" x14ac:dyDescent="0.15">
      <c r="A1" s="216" t="s">
        <v>45</v>
      </c>
      <c r="B1" s="217"/>
      <c r="C1" s="220" t="s">
        <v>44</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2"/>
      <c r="CY1" s="194" t="s">
        <v>51</v>
      </c>
      <c r="CZ1" s="211" t="s">
        <v>52</v>
      </c>
      <c r="DA1" s="189" t="s">
        <v>58</v>
      </c>
      <c r="DC1" s="1" t="s">
        <v>14</v>
      </c>
      <c r="DD1" s="1" t="s">
        <v>18</v>
      </c>
      <c r="DE1" s="1" t="s">
        <v>124</v>
      </c>
      <c r="DF1" s="1" t="s">
        <v>17</v>
      </c>
      <c r="DG1" s="1" t="s">
        <v>16</v>
      </c>
    </row>
    <row r="2" spans="1:111" ht="14.25" thickBot="1" x14ac:dyDescent="0.2">
      <c r="A2" s="218"/>
      <c r="B2" s="219"/>
      <c r="C2" s="13">
        <v>1</v>
      </c>
      <c r="D2" s="13">
        <v>2</v>
      </c>
      <c r="E2" s="13">
        <v>3</v>
      </c>
      <c r="F2" s="13">
        <v>4</v>
      </c>
      <c r="G2" s="13">
        <v>5</v>
      </c>
      <c r="H2" s="13">
        <v>6</v>
      </c>
      <c r="I2" s="13">
        <v>7</v>
      </c>
      <c r="J2" s="13">
        <v>8</v>
      </c>
      <c r="K2" s="13">
        <v>9</v>
      </c>
      <c r="L2" s="13">
        <v>10</v>
      </c>
      <c r="M2" s="13">
        <v>11</v>
      </c>
      <c r="N2" s="13">
        <v>12</v>
      </c>
      <c r="O2" s="13">
        <v>13</v>
      </c>
      <c r="P2" s="13">
        <v>14</v>
      </c>
      <c r="Q2" s="13">
        <v>15</v>
      </c>
      <c r="R2" s="13">
        <v>16</v>
      </c>
      <c r="S2" s="13">
        <v>17</v>
      </c>
      <c r="T2" s="13">
        <v>18</v>
      </c>
      <c r="U2" s="13">
        <v>19</v>
      </c>
      <c r="V2" s="13">
        <v>20</v>
      </c>
      <c r="W2" s="13">
        <v>21</v>
      </c>
      <c r="X2" s="13">
        <v>22</v>
      </c>
      <c r="Y2" s="13">
        <v>23</v>
      </c>
      <c r="Z2" s="13">
        <v>24</v>
      </c>
      <c r="AA2" s="13">
        <v>25</v>
      </c>
      <c r="AB2" s="13">
        <v>26</v>
      </c>
      <c r="AC2" s="13">
        <v>27</v>
      </c>
      <c r="AD2" s="13">
        <v>28</v>
      </c>
      <c r="AE2" s="13">
        <v>29</v>
      </c>
      <c r="AF2" s="13">
        <v>30</v>
      </c>
      <c r="AG2" s="13">
        <v>31</v>
      </c>
      <c r="AH2" s="13">
        <v>32</v>
      </c>
      <c r="AI2" s="13">
        <v>33</v>
      </c>
      <c r="AJ2" s="13">
        <v>34</v>
      </c>
      <c r="AK2" s="13">
        <v>35</v>
      </c>
      <c r="AL2" s="13">
        <v>36</v>
      </c>
      <c r="AM2" s="13">
        <v>37</v>
      </c>
      <c r="AN2" s="13">
        <v>38</v>
      </c>
      <c r="AO2" s="13">
        <v>39</v>
      </c>
      <c r="AP2" s="13">
        <v>40</v>
      </c>
      <c r="AQ2" s="13">
        <v>41</v>
      </c>
      <c r="AR2" s="13">
        <v>42</v>
      </c>
      <c r="AS2" s="13">
        <v>43</v>
      </c>
      <c r="AT2" s="13">
        <v>44</v>
      </c>
      <c r="AU2" s="13">
        <v>45</v>
      </c>
      <c r="AV2" s="13">
        <v>46</v>
      </c>
      <c r="AW2" s="13">
        <v>47</v>
      </c>
      <c r="AX2" s="13">
        <v>48</v>
      </c>
      <c r="AY2" s="13">
        <v>49</v>
      </c>
      <c r="AZ2" s="13">
        <v>50</v>
      </c>
      <c r="BA2" s="13">
        <v>51</v>
      </c>
      <c r="BB2" s="13">
        <v>52</v>
      </c>
      <c r="BC2" s="13">
        <v>53</v>
      </c>
      <c r="BD2" s="13">
        <v>54</v>
      </c>
      <c r="BE2" s="13">
        <v>55</v>
      </c>
      <c r="BF2" s="13">
        <v>56</v>
      </c>
      <c r="BG2" s="13">
        <v>57</v>
      </c>
      <c r="BH2" s="13">
        <v>58</v>
      </c>
      <c r="BI2" s="13">
        <v>59</v>
      </c>
      <c r="BJ2" s="13">
        <v>60</v>
      </c>
      <c r="BK2" s="13">
        <v>61</v>
      </c>
      <c r="BL2" s="13">
        <v>62</v>
      </c>
      <c r="BM2" s="13">
        <v>63</v>
      </c>
      <c r="BN2" s="13">
        <v>64</v>
      </c>
      <c r="BO2" s="13">
        <v>65</v>
      </c>
      <c r="BP2" s="13">
        <v>66</v>
      </c>
      <c r="BQ2" s="13">
        <v>67</v>
      </c>
      <c r="BR2" s="13">
        <v>68</v>
      </c>
      <c r="BS2" s="13">
        <v>69</v>
      </c>
      <c r="BT2" s="13">
        <v>70</v>
      </c>
      <c r="BU2" s="13">
        <v>71</v>
      </c>
      <c r="BV2" s="13">
        <v>72</v>
      </c>
      <c r="BW2" s="13">
        <v>73</v>
      </c>
      <c r="BX2" s="13">
        <v>74</v>
      </c>
      <c r="BY2" s="13">
        <v>75</v>
      </c>
      <c r="BZ2" s="13">
        <v>76</v>
      </c>
      <c r="CA2" s="13">
        <v>77</v>
      </c>
      <c r="CB2" s="13">
        <v>78</v>
      </c>
      <c r="CC2" s="13">
        <v>79</v>
      </c>
      <c r="CD2" s="13">
        <v>80</v>
      </c>
      <c r="CE2" s="13">
        <v>81</v>
      </c>
      <c r="CF2" s="13">
        <v>82</v>
      </c>
      <c r="CG2" s="13">
        <v>83</v>
      </c>
      <c r="CH2" s="13">
        <v>84</v>
      </c>
      <c r="CI2" s="13">
        <v>85</v>
      </c>
      <c r="CJ2" s="13">
        <v>86</v>
      </c>
      <c r="CK2" s="13">
        <v>87</v>
      </c>
      <c r="CL2" s="13">
        <v>88</v>
      </c>
      <c r="CM2" s="13">
        <v>89</v>
      </c>
      <c r="CN2" s="13">
        <v>90</v>
      </c>
      <c r="CO2" s="13">
        <v>91</v>
      </c>
      <c r="CP2" s="13">
        <v>92</v>
      </c>
      <c r="CQ2" s="13">
        <v>93</v>
      </c>
      <c r="CR2" s="13">
        <v>94</v>
      </c>
      <c r="CS2" s="13">
        <v>95</v>
      </c>
      <c r="CT2" s="13">
        <v>96</v>
      </c>
      <c r="CU2" s="13">
        <v>97</v>
      </c>
      <c r="CV2" s="13">
        <v>98</v>
      </c>
      <c r="CW2" s="13">
        <v>99</v>
      </c>
      <c r="CX2" s="14">
        <v>100</v>
      </c>
      <c r="CY2" s="195"/>
      <c r="CZ2" s="212"/>
      <c r="DA2" s="186"/>
      <c r="DC2" s="1">
        <f>CZ3</f>
        <v>15.666666666666666</v>
      </c>
      <c r="DD2" s="1">
        <f>CZ8</f>
        <v>16.666666666666668</v>
      </c>
      <c r="DE2" s="1">
        <f>CZ13</f>
        <v>15</v>
      </c>
      <c r="DF2" s="1">
        <f>CZ18</f>
        <v>14.666666666666666</v>
      </c>
      <c r="DG2" s="1">
        <f>CZ23</f>
        <v>14.666666666666666</v>
      </c>
    </row>
    <row r="3" spans="1:111" x14ac:dyDescent="0.15">
      <c r="A3" s="213" t="s">
        <v>14</v>
      </c>
      <c r="B3" s="57" t="s">
        <v>19</v>
      </c>
      <c r="C3" s="142">
        <v>4</v>
      </c>
      <c r="D3" s="144">
        <v>3</v>
      </c>
      <c r="E3" s="142">
        <v>2</v>
      </c>
      <c r="F3" s="144"/>
      <c r="G3" s="142"/>
      <c r="H3" s="144"/>
      <c r="I3" s="142"/>
      <c r="J3" s="144"/>
      <c r="K3" s="10"/>
      <c r="L3" s="15"/>
      <c r="M3" s="10"/>
      <c r="N3" s="15"/>
      <c r="O3" s="10"/>
      <c r="P3" s="15"/>
      <c r="Q3" s="10"/>
      <c r="R3" s="15"/>
      <c r="S3" s="10"/>
      <c r="T3" s="15"/>
      <c r="U3" s="10"/>
      <c r="V3" s="15"/>
      <c r="W3" s="10"/>
      <c r="X3" s="15"/>
      <c r="Y3" s="10"/>
      <c r="Z3" s="15"/>
      <c r="AA3" s="10"/>
      <c r="AB3" s="15"/>
      <c r="AC3" s="10"/>
      <c r="AD3" s="15"/>
      <c r="AE3" s="10"/>
      <c r="AF3" s="15"/>
      <c r="AG3" s="10"/>
      <c r="AH3" s="15"/>
      <c r="AI3" s="10"/>
      <c r="AJ3" s="15"/>
      <c r="AK3" s="10"/>
      <c r="AL3" s="15"/>
      <c r="AM3" s="10"/>
      <c r="AN3" s="15"/>
      <c r="AO3" s="10"/>
      <c r="AP3" s="15"/>
      <c r="AQ3" s="10"/>
      <c r="AR3" s="15"/>
      <c r="AS3" s="10"/>
      <c r="AT3" s="15"/>
      <c r="AU3" s="10"/>
      <c r="AV3" s="15"/>
      <c r="AW3" s="10"/>
      <c r="AX3" s="15"/>
      <c r="AY3" s="10"/>
      <c r="AZ3" s="15"/>
      <c r="BA3" s="10"/>
      <c r="BB3" s="15"/>
      <c r="BC3" s="10"/>
      <c r="BD3" s="15"/>
      <c r="BE3" s="10"/>
      <c r="BF3" s="15"/>
      <c r="BG3" s="10"/>
      <c r="BH3" s="15"/>
      <c r="BI3" s="10"/>
      <c r="BJ3" s="15"/>
      <c r="BK3" s="10"/>
      <c r="BL3" s="15"/>
      <c r="BM3" s="10"/>
      <c r="BN3" s="15"/>
      <c r="BO3" s="10"/>
      <c r="BP3" s="15"/>
      <c r="BQ3" s="10"/>
      <c r="BR3" s="15"/>
      <c r="BS3" s="10"/>
      <c r="BT3" s="15"/>
      <c r="BU3" s="10"/>
      <c r="BV3" s="15"/>
      <c r="BW3" s="10"/>
      <c r="BX3" s="15"/>
      <c r="BY3" s="10"/>
      <c r="BZ3" s="15"/>
      <c r="CA3" s="10"/>
      <c r="CB3" s="15"/>
      <c r="CC3" s="10"/>
      <c r="CD3" s="15"/>
      <c r="CE3" s="10"/>
      <c r="CF3" s="15"/>
      <c r="CG3" s="10"/>
      <c r="CH3" s="15"/>
      <c r="CI3" s="10"/>
      <c r="CJ3" s="15"/>
      <c r="CK3" s="10"/>
      <c r="CL3" s="15"/>
      <c r="CM3" s="10"/>
      <c r="CN3" s="15"/>
      <c r="CO3" s="10"/>
      <c r="CP3" s="15"/>
      <c r="CQ3" s="10"/>
      <c r="CR3" s="15"/>
      <c r="CS3" s="10"/>
      <c r="CT3" s="15"/>
      <c r="CU3" s="10"/>
      <c r="CV3" s="15"/>
      <c r="CW3" s="10"/>
      <c r="CX3" s="18"/>
      <c r="CY3" s="24">
        <f>AVERAGE(C3:CX3)</f>
        <v>3</v>
      </c>
      <c r="CZ3" s="205">
        <f>IF(AVERAGE(C28:CX28)=0,NA(),AVERAGE(C28:CX28))</f>
        <v>15.666666666666666</v>
      </c>
      <c r="DA3" s="184">
        <f>ROUND(AVERAGE(C33:CX33),0)</f>
        <v>77</v>
      </c>
    </row>
    <row r="4" spans="1:111" x14ac:dyDescent="0.15">
      <c r="A4" s="214"/>
      <c r="B4" s="12" t="s">
        <v>20</v>
      </c>
      <c r="C4" s="143">
        <v>4</v>
      </c>
      <c r="D4" s="145">
        <v>3</v>
      </c>
      <c r="E4" s="143">
        <v>4</v>
      </c>
      <c r="F4" s="145"/>
      <c r="G4" s="143"/>
      <c r="H4" s="145"/>
      <c r="I4" s="143"/>
      <c r="J4" s="145"/>
      <c r="K4" s="11"/>
      <c r="L4" s="16"/>
      <c r="M4" s="11"/>
      <c r="N4" s="16"/>
      <c r="O4" s="11"/>
      <c r="P4" s="16"/>
      <c r="Q4" s="11"/>
      <c r="R4" s="16"/>
      <c r="S4" s="11"/>
      <c r="T4" s="16"/>
      <c r="U4" s="11"/>
      <c r="V4" s="16"/>
      <c r="W4" s="11"/>
      <c r="X4" s="16"/>
      <c r="Y4" s="11"/>
      <c r="Z4" s="16"/>
      <c r="AA4" s="11"/>
      <c r="AB4" s="16"/>
      <c r="AC4" s="11"/>
      <c r="AD4" s="16"/>
      <c r="AE4" s="11"/>
      <c r="AF4" s="16"/>
      <c r="AG4" s="11"/>
      <c r="AH4" s="16"/>
      <c r="AI4" s="11"/>
      <c r="AJ4" s="16"/>
      <c r="AK4" s="11"/>
      <c r="AL4" s="16"/>
      <c r="AM4" s="11"/>
      <c r="AN4" s="16"/>
      <c r="AO4" s="11"/>
      <c r="AP4" s="16"/>
      <c r="AQ4" s="11"/>
      <c r="AR4" s="16"/>
      <c r="AS4" s="11"/>
      <c r="AT4" s="16"/>
      <c r="AU4" s="11"/>
      <c r="AV4" s="16"/>
      <c r="AW4" s="11"/>
      <c r="AX4" s="16"/>
      <c r="AY4" s="11"/>
      <c r="AZ4" s="16"/>
      <c r="BA4" s="11"/>
      <c r="BB4" s="16"/>
      <c r="BC4" s="11"/>
      <c r="BD4" s="16"/>
      <c r="BE4" s="11"/>
      <c r="BF4" s="16"/>
      <c r="BG4" s="11"/>
      <c r="BH4" s="16"/>
      <c r="BI4" s="11"/>
      <c r="BJ4" s="16"/>
      <c r="BK4" s="11"/>
      <c r="BL4" s="16"/>
      <c r="BM4" s="11"/>
      <c r="BN4" s="16"/>
      <c r="BO4" s="11"/>
      <c r="BP4" s="16"/>
      <c r="BQ4" s="11"/>
      <c r="BR4" s="16"/>
      <c r="BS4" s="11"/>
      <c r="BT4" s="16"/>
      <c r="BU4" s="11"/>
      <c r="BV4" s="16"/>
      <c r="BW4" s="11"/>
      <c r="BX4" s="16"/>
      <c r="BY4" s="11"/>
      <c r="BZ4" s="16"/>
      <c r="CA4" s="11"/>
      <c r="CB4" s="16"/>
      <c r="CC4" s="11"/>
      <c r="CD4" s="16"/>
      <c r="CE4" s="11"/>
      <c r="CF4" s="16"/>
      <c r="CG4" s="11"/>
      <c r="CH4" s="16"/>
      <c r="CI4" s="11"/>
      <c r="CJ4" s="16"/>
      <c r="CK4" s="11"/>
      <c r="CL4" s="16"/>
      <c r="CM4" s="11"/>
      <c r="CN4" s="16"/>
      <c r="CO4" s="11"/>
      <c r="CP4" s="16"/>
      <c r="CQ4" s="11"/>
      <c r="CR4" s="16"/>
      <c r="CS4" s="11"/>
      <c r="CT4" s="16"/>
      <c r="CU4" s="11"/>
      <c r="CV4" s="16"/>
      <c r="CW4" s="11"/>
      <c r="CX4" s="19"/>
      <c r="CY4" s="27">
        <f t="shared" ref="CY4:CY27" si="0">AVERAGE(C4:CX4)</f>
        <v>3.6666666666666665</v>
      </c>
      <c r="CZ4" s="206"/>
      <c r="DA4" s="185"/>
    </row>
    <row r="5" spans="1:111" x14ac:dyDescent="0.15">
      <c r="A5" s="214"/>
      <c r="B5" s="12" t="s">
        <v>21</v>
      </c>
      <c r="C5" s="143">
        <v>3</v>
      </c>
      <c r="D5" s="145">
        <v>3</v>
      </c>
      <c r="E5" s="143">
        <v>4</v>
      </c>
      <c r="F5" s="145"/>
      <c r="G5" s="143"/>
      <c r="H5" s="145"/>
      <c r="I5" s="143"/>
      <c r="J5" s="145"/>
      <c r="K5" s="11"/>
      <c r="L5" s="16"/>
      <c r="M5" s="11"/>
      <c r="N5" s="16"/>
      <c r="O5" s="11"/>
      <c r="P5" s="16"/>
      <c r="Q5" s="11"/>
      <c r="R5" s="16"/>
      <c r="S5" s="11"/>
      <c r="T5" s="16"/>
      <c r="U5" s="11"/>
      <c r="V5" s="16"/>
      <c r="W5" s="11"/>
      <c r="X5" s="16"/>
      <c r="Y5" s="11"/>
      <c r="Z5" s="16"/>
      <c r="AA5" s="11"/>
      <c r="AB5" s="16"/>
      <c r="AC5" s="11"/>
      <c r="AD5" s="16"/>
      <c r="AE5" s="11"/>
      <c r="AF5" s="16"/>
      <c r="AG5" s="11"/>
      <c r="AH5" s="16"/>
      <c r="AI5" s="11"/>
      <c r="AJ5" s="16"/>
      <c r="AK5" s="11"/>
      <c r="AL5" s="16"/>
      <c r="AM5" s="11"/>
      <c r="AN5" s="16"/>
      <c r="AO5" s="11"/>
      <c r="AP5" s="16"/>
      <c r="AQ5" s="11"/>
      <c r="AR5" s="16"/>
      <c r="AS5" s="11"/>
      <c r="AT5" s="16"/>
      <c r="AU5" s="11"/>
      <c r="AV5" s="16"/>
      <c r="AW5" s="11"/>
      <c r="AX5" s="16"/>
      <c r="AY5" s="11"/>
      <c r="AZ5" s="16"/>
      <c r="BA5" s="11"/>
      <c r="BB5" s="16"/>
      <c r="BC5" s="11"/>
      <c r="BD5" s="16"/>
      <c r="BE5" s="11"/>
      <c r="BF5" s="16"/>
      <c r="BG5" s="11"/>
      <c r="BH5" s="16"/>
      <c r="BI5" s="11"/>
      <c r="BJ5" s="16"/>
      <c r="BK5" s="11"/>
      <c r="BL5" s="16"/>
      <c r="BM5" s="11"/>
      <c r="BN5" s="16"/>
      <c r="BO5" s="11"/>
      <c r="BP5" s="16"/>
      <c r="BQ5" s="11"/>
      <c r="BR5" s="16"/>
      <c r="BS5" s="11"/>
      <c r="BT5" s="16"/>
      <c r="BU5" s="11"/>
      <c r="BV5" s="16"/>
      <c r="BW5" s="11"/>
      <c r="BX5" s="16"/>
      <c r="BY5" s="11"/>
      <c r="BZ5" s="16"/>
      <c r="CA5" s="11"/>
      <c r="CB5" s="16"/>
      <c r="CC5" s="11"/>
      <c r="CD5" s="16"/>
      <c r="CE5" s="11"/>
      <c r="CF5" s="16"/>
      <c r="CG5" s="11"/>
      <c r="CH5" s="16"/>
      <c r="CI5" s="11"/>
      <c r="CJ5" s="16"/>
      <c r="CK5" s="11"/>
      <c r="CL5" s="16"/>
      <c r="CM5" s="11"/>
      <c r="CN5" s="16"/>
      <c r="CO5" s="11"/>
      <c r="CP5" s="16"/>
      <c r="CQ5" s="11"/>
      <c r="CR5" s="16"/>
      <c r="CS5" s="11"/>
      <c r="CT5" s="16"/>
      <c r="CU5" s="11"/>
      <c r="CV5" s="16"/>
      <c r="CW5" s="11"/>
      <c r="CX5" s="19"/>
      <c r="CY5" s="27">
        <f t="shared" si="0"/>
        <v>3.3333333333333335</v>
      </c>
      <c r="CZ5" s="206"/>
      <c r="DA5" s="185"/>
    </row>
    <row r="6" spans="1:111" x14ac:dyDescent="0.15">
      <c r="A6" s="214"/>
      <c r="B6" s="12" t="s">
        <v>22</v>
      </c>
      <c r="C6" s="143">
        <v>3</v>
      </c>
      <c r="D6" s="145">
        <v>3</v>
      </c>
      <c r="E6" s="143">
        <v>3</v>
      </c>
      <c r="F6" s="145"/>
      <c r="G6" s="143"/>
      <c r="H6" s="145"/>
      <c r="I6" s="143"/>
      <c r="J6" s="145"/>
      <c r="K6" s="11"/>
      <c r="L6" s="16"/>
      <c r="M6" s="11"/>
      <c r="N6" s="16"/>
      <c r="O6" s="11"/>
      <c r="P6" s="16"/>
      <c r="Q6" s="11"/>
      <c r="R6" s="16"/>
      <c r="S6" s="11"/>
      <c r="T6" s="16"/>
      <c r="U6" s="11"/>
      <c r="V6" s="16"/>
      <c r="W6" s="11"/>
      <c r="X6" s="16"/>
      <c r="Y6" s="11"/>
      <c r="Z6" s="16"/>
      <c r="AA6" s="11"/>
      <c r="AB6" s="16"/>
      <c r="AC6" s="11"/>
      <c r="AD6" s="16"/>
      <c r="AE6" s="11"/>
      <c r="AF6" s="16"/>
      <c r="AG6" s="11"/>
      <c r="AH6" s="16"/>
      <c r="AI6" s="11"/>
      <c r="AJ6" s="16"/>
      <c r="AK6" s="11"/>
      <c r="AL6" s="16"/>
      <c r="AM6" s="11"/>
      <c r="AN6" s="16"/>
      <c r="AO6" s="11"/>
      <c r="AP6" s="16"/>
      <c r="AQ6" s="11"/>
      <c r="AR6" s="16"/>
      <c r="AS6" s="11"/>
      <c r="AT6" s="16"/>
      <c r="AU6" s="11"/>
      <c r="AV6" s="16"/>
      <c r="AW6" s="11"/>
      <c r="AX6" s="16"/>
      <c r="AY6" s="11"/>
      <c r="AZ6" s="16"/>
      <c r="BA6" s="11"/>
      <c r="BB6" s="16"/>
      <c r="BC6" s="11"/>
      <c r="BD6" s="16"/>
      <c r="BE6" s="11"/>
      <c r="BF6" s="16"/>
      <c r="BG6" s="11"/>
      <c r="BH6" s="16"/>
      <c r="BI6" s="11"/>
      <c r="BJ6" s="16"/>
      <c r="BK6" s="11"/>
      <c r="BL6" s="16"/>
      <c r="BM6" s="11"/>
      <c r="BN6" s="16"/>
      <c r="BO6" s="11"/>
      <c r="BP6" s="16"/>
      <c r="BQ6" s="11"/>
      <c r="BR6" s="16"/>
      <c r="BS6" s="11"/>
      <c r="BT6" s="16"/>
      <c r="BU6" s="11"/>
      <c r="BV6" s="16"/>
      <c r="BW6" s="11"/>
      <c r="BX6" s="16"/>
      <c r="BY6" s="11"/>
      <c r="BZ6" s="16"/>
      <c r="CA6" s="11"/>
      <c r="CB6" s="16"/>
      <c r="CC6" s="11"/>
      <c r="CD6" s="16"/>
      <c r="CE6" s="11"/>
      <c r="CF6" s="16"/>
      <c r="CG6" s="11"/>
      <c r="CH6" s="16"/>
      <c r="CI6" s="11"/>
      <c r="CJ6" s="16"/>
      <c r="CK6" s="11"/>
      <c r="CL6" s="16"/>
      <c r="CM6" s="11"/>
      <c r="CN6" s="16"/>
      <c r="CO6" s="11"/>
      <c r="CP6" s="16"/>
      <c r="CQ6" s="11"/>
      <c r="CR6" s="16"/>
      <c r="CS6" s="11"/>
      <c r="CT6" s="16"/>
      <c r="CU6" s="11"/>
      <c r="CV6" s="16"/>
      <c r="CW6" s="11"/>
      <c r="CX6" s="19"/>
      <c r="CY6" s="27">
        <f t="shared" si="0"/>
        <v>3</v>
      </c>
      <c r="CZ6" s="206"/>
      <c r="DA6" s="185"/>
    </row>
    <row r="7" spans="1:111" ht="14.25" thickBot="1" x14ac:dyDescent="0.2">
      <c r="A7" s="215"/>
      <c r="B7" s="58" t="s">
        <v>23</v>
      </c>
      <c r="C7" s="141">
        <v>3</v>
      </c>
      <c r="D7" s="146">
        <v>3</v>
      </c>
      <c r="E7" s="141">
        <v>2</v>
      </c>
      <c r="F7" s="146"/>
      <c r="G7" s="141"/>
      <c r="H7" s="146"/>
      <c r="I7" s="141"/>
      <c r="J7" s="146"/>
      <c r="K7" s="9"/>
      <c r="L7" s="17"/>
      <c r="M7" s="9"/>
      <c r="N7" s="17"/>
      <c r="O7" s="9"/>
      <c r="P7" s="17"/>
      <c r="Q7" s="9"/>
      <c r="R7" s="17"/>
      <c r="S7" s="9"/>
      <c r="T7" s="17"/>
      <c r="U7" s="9"/>
      <c r="V7" s="17"/>
      <c r="W7" s="9"/>
      <c r="X7" s="17"/>
      <c r="Y7" s="9"/>
      <c r="Z7" s="17"/>
      <c r="AA7" s="9"/>
      <c r="AB7" s="17"/>
      <c r="AC7" s="9"/>
      <c r="AD7" s="17"/>
      <c r="AE7" s="9"/>
      <c r="AF7" s="17"/>
      <c r="AG7" s="9"/>
      <c r="AH7" s="17"/>
      <c r="AI7" s="9"/>
      <c r="AJ7" s="17"/>
      <c r="AK7" s="9"/>
      <c r="AL7" s="17"/>
      <c r="AM7" s="9"/>
      <c r="AN7" s="17"/>
      <c r="AO7" s="9"/>
      <c r="AP7" s="17"/>
      <c r="AQ7" s="9"/>
      <c r="AR7" s="17"/>
      <c r="AS7" s="9"/>
      <c r="AT7" s="17"/>
      <c r="AU7" s="9"/>
      <c r="AV7" s="17"/>
      <c r="AW7" s="9"/>
      <c r="AX7" s="17"/>
      <c r="AY7" s="9"/>
      <c r="AZ7" s="17"/>
      <c r="BA7" s="9"/>
      <c r="BB7" s="17"/>
      <c r="BC7" s="9"/>
      <c r="BD7" s="17"/>
      <c r="BE7" s="9"/>
      <c r="BF7" s="17"/>
      <c r="BG7" s="9"/>
      <c r="BH7" s="17"/>
      <c r="BI7" s="9"/>
      <c r="BJ7" s="17"/>
      <c r="BK7" s="9"/>
      <c r="BL7" s="17"/>
      <c r="BM7" s="9"/>
      <c r="BN7" s="17"/>
      <c r="BO7" s="9"/>
      <c r="BP7" s="17"/>
      <c r="BQ7" s="9"/>
      <c r="BR7" s="17"/>
      <c r="BS7" s="9"/>
      <c r="BT7" s="17"/>
      <c r="BU7" s="9"/>
      <c r="BV7" s="17"/>
      <c r="BW7" s="9"/>
      <c r="BX7" s="17"/>
      <c r="BY7" s="9"/>
      <c r="BZ7" s="17"/>
      <c r="CA7" s="9"/>
      <c r="CB7" s="17"/>
      <c r="CC7" s="9"/>
      <c r="CD7" s="17"/>
      <c r="CE7" s="9"/>
      <c r="CF7" s="17"/>
      <c r="CG7" s="9"/>
      <c r="CH7" s="17"/>
      <c r="CI7" s="9"/>
      <c r="CJ7" s="17"/>
      <c r="CK7" s="9"/>
      <c r="CL7" s="17"/>
      <c r="CM7" s="9"/>
      <c r="CN7" s="17"/>
      <c r="CO7" s="9"/>
      <c r="CP7" s="17"/>
      <c r="CQ7" s="9"/>
      <c r="CR7" s="17"/>
      <c r="CS7" s="9"/>
      <c r="CT7" s="17"/>
      <c r="CU7" s="9"/>
      <c r="CV7" s="17"/>
      <c r="CW7" s="9"/>
      <c r="CX7" s="20"/>
      <c r="CY7" s="29">
        <f t="shared" si="0"/>
        <v>2.6666666666666665</v>
      </c>
      <c r="CZ7" s="207"/>
      <c r="DA7" s="185"/>
    </row>
    <row r="8" spans="1:111" x14ac:dyDescent="0.15">
      <c r="A8" s="213" t="s">
        <v>54</v>
      </c>
      <c r="B8" s="57" t="s">
        <v>24</v>
      </c>
      <c r="C8" s="142">
        <v>4</v>
      </c>
      <c r="D8" s="144">
        <v>4</v>
      </c>
      <c r="E8" s="142">
        <v>2</v>
      </c>
      <c r="F8" s="144"/>
      <c r="G8" s="142"/>
      <c r="H8" s="144"/>
      <c r="I8" s="142"/>
      <c r="J8" s="144"/>
      <c r="K8" s="10"/>
      <c r="L8" s="15"/>
      <c r="M8" s="10"/>
      <c r="N8" s="15"/>
      <c r="O8" s="10"/>
      <c r="P8" s="15"/>
      <c r="Q8" s="10"/>
      <c r="R8" s="15"/>
      <c r="S8" s="10"/>
      <c r="T8" s="15"/>
      <c r="U8" s="10"/>
      <c r="V8" s="15"/>
      <c r="W8" s="10"/>
      <c r="X8" s="15"/>
      <c r="Y8" s="10"/>
      <c r="Z8" s="15"/>
      <c r="AA8" s="10"/>
      <c r="AB8" s="15"/>
      <c r="AC8" s="10"/>
      <c r="AD8" s="15"/>
      <c r="AE8" s="10"/>
      <c r="AF8" s="15"/>
      <c r="AG8" s="10"/>
      <c r="AH8" s="15"/>
      <c r="AI8" s="10"/>
      <c r="AJ8" s="15"/>
      <c r="AK8" s="10"/>
      <c r="AL8" s="15"/>
      <c r="AM8" s="10"/>
      <c r="AN8" s="15"/>
      <c r="AO8" s="10"/>
      <c r="AP8" s="15"/>
      <c r="AQ8" s="10"/>
      <c r="AR8" s="15"/>
      <c r="AS8" s="10"/>
      <c r="AT8" s="15"/>
      <c r="AU8" s="10"/>
      <c r="AV8" s="15"/>
      <c r="AW8" s="10"/>
      <c r="AX8" s="15"/>
      <c r="AY8" s="10"/>
      <c r="AZ8" s="15"/>
      <c r="BA8" s="10"/>
      <c r="BB8" s="15"/>
      <c r="BC8" s="10"/>
      <c r="BD8" s="15"/>
      <c r="BE8" s="10"/>
      <c r="BF8" s="15"/>
      <c r="BG8" s="10"/>
      <c r="BH8" s="15"/>
      <c r="BI8" s="10"/>
      <c r="BJ8" s="15"/>
      <c r="BK8" s="10"/>
      <c r="BL8" s="15"/>
      <c r="BM8" s="10"/>
      <c r="BN8" s="15"/>
      <c r="BO8" s="10"/>
      <c r="BP8" s="15"/>
      <c r="BQ8" s="10"/>
      <c r="BR8" s="15"/>
      <c r="BS8" s="10"/>
      <c r="BT8" s="15"/>
      <c r="BU8" s="10"/>
      <c r="BV8" s="15"/>
      <c r="BW8" s="10"/>
      <c r="BX8" s="15"/>
      <c r="BY8" s="10"/>
      <c r="BZ8" s="15"/>
      <c r="CA8" s="10"/>
      <c r="CB8" s="15"/>
      <c r="CC8" s="10"/>
      <c r="CD8" s="15"/>
      <c r="CE8" s="10"/>
      <c r="CF8" s="15"/>
      <c r="CG8" s="10"/>
      <c r="CH8" s="15"/>
      <c r="CI8" s="10"/>
      <c r="CJ8" s="15"/>
      <c r="CK8" s="10"/>
      <c r="CL8" s="15"/>
      <c r="CM8" s="10"/>
      <c r="CN8" s="15"/>
      <c r="CO8" s="10"/>
      <c r="CP8" s="15"/>
      <c r="CQ8" s="10"/>
      <c r="CR8" s="15"/>
      <c r="CS8" s="10"/>
      <c r="CT8" s="15"/>
      <c r="CU8" s="10"/>
      <c r="CV8" s="15"/>
      <c r="CW8" s="10"/>
      <c r="CX8" s="18"/>
      <c r="CY8" s="24">
        <f t="shared" si="0"/>
        <v>3.3333333333333335</v>
      </c>
      <c r="CZ8" s="205">
        <f>IF(AVERAGE(C29:CX29)=0,NA(),AVERAGE(C29:CX29))</f>
        <v>16.666666666666668</v>
      </c>
      <c r="DA8" s="185"/>
    </row>
    <row r="9" spans="1:111" x14ac:dyDescent="0.15">
      <c r="A9" s="214"/>
      <c r="B9" s="12" t="s">
        <v>25</v>
      </c>
      <c r="C9" s="143">
        <v>2</v>
      </c>
      <c r="D9" s="145">
        <v>4</v>
      </c>
      <c r="E9" s="143">
        <v>4</v>
      </c>
      <c r="F9" s="145"/>
      <c r="G9" s="143"/>
      <c r="H9" s="145"/>
      <c r="I9" s="143"/>
      <c r="J9" s="145"/>
      <c r="K9" s="11"/>
      <c r="L9" s="16"/>
      <c r="M9" s="11"/>
      <c r="N9" s="16"/>
      <c r="O9" s="11"/>
      <c r="P9" s="16"/>
      <c r="Q9" s="11"/>
      <c r="R9" s="16"/>
      <c r="S9" s="11"/>
      <c r="T9" s="16"/>
      <c r="U9" s="11"/>
      <c r="V9" s="16"/>
      <c r="W9" s="11"/>
      <c r="X9" s="16"/>
      <c r="Y9" s="11"/>
      <c r="Z9" s="16"/>
      <c r="AA9" s="11"/>
      <c r="AB9" s="16"/>
      <c r="AC9" s="11"/>
      <c r="AD9" s="16"/>
      <c r="AE9" s="11"/>
      <c r="AF9" s="16"/>
      <c r="AG9" s="11"/>
      <c r="AH9" s="16"/>
      <c r="AI9" s="11"/>
      <c r="AJ9" s="16"/>
      <c r="AK9" s="11"/>
      <c r="AL9" s="16"/>
      <c r="AM9" s="11"/>
      <c r="AN9" s="16"/>
      <c r="AO9" s="11"/>
      <c r="AP9" s="16"/>
      <c r="AQ9" s="11"/>
      <c r="AR9" s="16"/>
      <c r="AS9" s="11"/>
      <c r="AT9" s="16"/>
      <c r="AU9" s="11"/>
      <c r="AV9" s="16"/>
      <c r="AW9" s="11"/>
      <c r="AX9" s="16"/>
      <c r="AY9" s="11"/>
      <c r="AZ9" s="16"/>
      <c r="BA9" s="11"/>
      <c r="BB9" s="16"/>
      <c r="BC9" s="11"/>
      <c r="BD9" s="16"/>
      <c r="BE9" s="11"/>
      <c r="BF9" s="16"/>
      <c r="BG9" s="11"/>
      <c r="BH9" s="16"/>
      <c r="BI9" s="11"/>
      <c r="BJ9" s="16"/>
      <c r="BK9" s="11"/>
      <c r="BL9" s="16"/>
      <c r="BM9" s="11"/>
      <c r="BN9" s="16"/>
      <c r="BO9" s="11"/>
      <c r="BP9" s="16"/>
      <c r="BQ9" s="11"/>
      <c r="BR9" s="16"/>
      <c r="BS9" s="11"/>
      <c r="BT9" s="16"/>
      <c r="BU9" s="11"/>
      <c r="BV9" s="16"/>
      <c r="BW9" s="11"/>
      <c r="BX9" s="16"/>
      <c r="BY9" s="11"/>
      <c r="BZ9" s="16"/>
      <c r="CA9" s="11"/>
      <c r="CB9" s="16"/>
      <c r="CC9" s="11"/>
      <c r="CD9" s="16"/>
      <c r="CE9" s="11"/>
      <c r="CF9" s="16"/>
      <c r="CG9" s="11"/>
      <c r="CH9" s="16"/>
      <c r="CI9" s="11"/>
      <c r="CJ9" s="16"/>
      <c r="CK9" s="11"/>
      <c r="CL9" s="16"/>
      <c r="CM9" s="11"/>
      <c r="CN9" s="16"/>
      <c r="CO9" s="11"/>
      <c r="CP9" s="16"/>
      <c r="CQ9" s="11"/>
      <c r="CR9" s="16"/>
      <c r="CS9" s="11"/>
      <c r="CT9" s="16"/>
      <c r="CU9" s="11"/>
      <c r="CV9" s="16"/>
      <c r="CW9" s="11"/>
      <c r="CX9" s="19"/>
      <c r="CY9" s="27">
        <f t="shared" si="0"/>
        <v>3.3333333333333335</v>
      </c>
      <c r="CZ9" s="206"/>
      <c r="DA9" s="185"/>
    </row>
    <row r="10" spans="1:111" x14ac:dyDescent="0.15">
      <c r="A10" s="214"/>
      <c r="B10" s="12" t="s">
        <v>26</v>
      </c>
      <c r="C10" s="143">
        <v>3</v>
      </c>
      <c r="D10" s="145">
        <v>4</v>
      </c>
      <c r="E10" s="143">
        <v>2</v>
      </c>
      <c r="F10" s="145"/>
      <c r="G10" s="143"/>
      <c r="H10" s="145"/>
      <c r="I10" s="143"/>
      <c r="J10" s="145"/>
      <c r="K10" s="11"/>
      <c r="L10" s="16"/>
      <c r="M10" s="11"/>
      <c r="N10" s="16"/>
      <c r="O10" s="11"/>
      <c r="P10" s="16"/>
      <c r="Q10" s="11"/>
      <c r="R10" s="16"/>
      <c r="S10" s="11"/>
      <c r="T10" s="16"/>
      <c r="U10" s="11"/>
      <c r="V10" s="16"/>
      <c r="W10" s="11"/>
      <c r="X10" s="16"/>
      <c r="Y10" s="11"/>
      <c r="Z10" s="16"/>
      <c r="AA10" s="11"/>
      <c r="AB10" s="16"/>
      <c r="AC10" s="11"/>
      <c r="AD10" s="16"/>
      <c r="AE10" s="11"/>
      <c r="AF10" s="16"/>
      <c r="AG10" s="11"/>
      <c r="AH10" s="16"/>
      <c r="AI10" s="11"/>
      <c r="AJ10" s="16"/>
      <c r="AK10" s="11"/>
      <c r="AL10" s="16"/>
      <c r="AM10" s="11"/>
      <c r="AN10" s="16"/>
      <c r="AO10" s="11"/>
      <c r="AP10" s="16"/>
      <c r="AQ10" s="11"/>
      <c r="AR10" s="16"/>
      <c r="AS10" s="11"/>
      <c r="AT10" s="16"/>
      <c r="AU10" s="11"/>
      <c r="AV10" s="16"/>
      <c r="AW10" s="11"/>
      <c r="AX10" s="16"/>
      <c r="AY10" s="11"/>
      <c r="AZ10" s="16"/>
      <c r="BA10" s="11"/>
      <c r="BB10" s="16"/>
      <c r="BC10" s="11"/>
      <c r="BD10" s="16"/>
      <c r="BE10" s="11"/>
      <c r="BF10" s="16"/>
      <c r="BG10" s="11"/>
      <c r="BH10" s="16"/>
      <c r="BI10" s="11"/>
      <c r="BJ10" s="16"/>
      <c r="BK10" s="11"/>
      <c r="BL10" s="16"/>
      <c r="BM10" s="11"/>
      <c r="BN10" s="16"/>
      <c r="BO10" s="11"/>
      <c r="BP10" s="16"/>
      <c r="BQ10" s="11"/>
      <c r="BR10" s="16"/>
      <c r="BS10" s="11"/>
      <c r="BT10" s="16"/>
      <c r="BU10" s="11"/>
      <c r="BV10" s="16"/>
      <c r="BW10" s="11"/>
      <c r="BX10" s="16"/>
      <c r="BY10" s="11"/>
      <c r="BZ10" s="16"/>
      <c r="CA10" s="11"/>
      <c r="CB10" s="16"/>
      <c r="CC10" s="11"/>
      <c r="CD10" s="16"/>
      <c r="CE10" s="11"/>
      <c r="CF10" s="16"/>
      <c r="CG10" s="11"/>
      <c r="CH10" s="16"/>
      <c r="CI10" s="11"/>
      <c r="CJ10" s="16"/>
      <c r="CK10" s="11"/>
      <c r="CL10" s="16"/>
      <c r="CM10" s="11"/>
      <c r="CN10" s="16"/>
      <c r="CO10" s="11"/>
      <c r="CP10" s="16"/>
      <c r="CQ10" s="11"/>
      <c r="CR10" s="16"/>
      <c r="CS10" s="11"/>
      <c r="CT10" s="16"/>
      <c r="CU10" s="11"/>
      <c r="CV10" s="16"/>
      <c r="CW10" s="11"/>
      <c r="CX10" s="19"/>
      <c r="CY10" s="27">
        <f t="shared" si="0"/>
        <v>3</v>
      </c>
      <c r="CZ10" s="206"/>
      <c r="DA10" s="185"/>
    </row>
    <row r="11" spans="1:111" x14ac:dyDescent="0.15">
      <c r="A11" s="214"/>
      <c r="B11" s="12" t="s">
        <v>27</v>
      </c>
      <c r="C11" s="143">
        <v>4</v>
      </c>
      <c r="D11" s="145">
        <v>4</v>
      </c>
      <c r="E11" s="143">
        <v>4</v>
      </c>
      <c r="F11" s="145"/>
      <c r="G11" s="143"/>
      <c r="H11" s="145"/>
      <c r="I11" s="143"/>
      <c r="J11" s="145"/>
      <c r="K11" s="11"/>
      <c r="L11" s="16"/>
      <c r="M11" s="11"/>
      <c r="N11" s="16"/>
      <c r="O11" s="11"/>
      <c r="P11" s="16"/>
      <c r="Q11" s="11"/>
      <c r="R11" s="16"/>
      <c r="S11" s="11"/>
      <c r="T11" s="16"/>
      <c r="U11" s="11"/>
      <c r="V11" s="16"/>
      <c r="W11" s="11"/>
      <c r="X11" s="16"/>
      <c r="Y11" s="11"/>
      <c r="Z11" s="16"/>
      <c r="AA11" s="11"/>
      <c r="AB11" s="16"/>
      <c r="AC11" s="11"/>
      <c r="AD11" s="16"/>
      <c r="AE11" s="11"/>
      <c r="AF11" s="16"/>
      <c r="AG11" s="11"/>
      <c r="AH11" s="16"/>
      <c r="AI11" s="11"/>
      <c r="AJ11" s="16"/>
      <c r="AK11" s="11"/>
      <c r="AL11" s="16"/>
      <c r="AM11" s="11"/>
      <c r="AN11" s="16"/>
      <c r="AO11" s="11"/>
      <c r="AP11" s="16"/>
      <c r="AQ11" s="11"/>
      <c r="AR11" s="16"/>
      <c r="AS11" s="11"/>
      <c r="AT11" s="16"/>
      <c r="AU11" s="11"/>
      <c r="AV11" s="16"/>
      <c r="AW11" s="11"/>
      <c r="AX11" s="16"/>
      <c r="AY11" s="11"/>
      <c r="AZ11" s="16"/>
      <c r="BA11" s="11"/>
      <c r="BB11" s="16"/>
      <c r="BC11" s="11"/>
      <c r="BD11" s="16"/>
      <c r="BE11" s="11"/>
      <c r="BF11" s="16"/>
      <c r="BG11" s="11"/>
      <c r="BH11" s="16"/>
      <c r="BI11" s="11"/>
      <c r="BJ11" s="16"/>
      <c r="BK11" s="11"/>
      <c r="BL11" s="16"/>
      <c r="BM11" s="11"/>
      <c r="BN11" s="16"/>
      <c r="BO11" s="11"/>
      <c r="BP11" s="16"/>
      <c r="BQ11" s="11"/>
      <c r="BR11" s="16"/>
      <c r="BS11" s="11"/>
      <c r="BT11" s="16"/>
      <c r="BU11" s="11"/>
      <c r="BV11" s="16"/>
      <c r="BW11" s="11"/>
      <c r="BX11" s="16"/>
      <c r="BY11" s="11"/>
      <c r="BZ11" s="16"/>
      <c r="CA11" s="11"/>
      <c r="CB11" s="16"/>
      <c r="CC11" s="11"/>
      <c r="CD11" s="16"/>
      <c r="CE11" s="11"/>
      <c r="CF11" s="16"/>
      <c r="CG11" s="11"/>
      <c r="CH11" s="16"/>
      <c r="CI11" s="11"/>
      <c r="CJ11" s="16"/>
      <c r="CK11" s="11"/>
      <c r="CL11" s="16"/>
      <c r="CM11" s="11"/>
      <c r="CN11" s="16"/>
      <c r="CO11" s="11"/>
      <c r="CP11" s="16"/>
      <c r="CQ11" s="11"/>
      <c r="CR11" s="16"/>
      <c r="CS11" s="11"/>
      <c r="CT11" s="16"/>
      <c r="CU11" s="11"/>
      <c r="CV11" s="16"/>
      <c r="CW11" s="11"/>
      <c r="CX11" s="19"/>
      <c r="CY11" s="27">
        <f t="shared" si="0"/>
        <v>4</v>
      </c>
      <c r="CZ11" s="206"/>
      <c r="DA11" s="185"/>
    </row>
    <row r="12" spans="1:111" ht="14.25" thickBot="1" x14ac:dyDescent="0.2">
      <c r="A12" s="215"/>
      <c r="B12" s="58" t="s">
        <v>28</v>
      </c>
      <c r="C12" s="141">
        <v>3</v>
      </c>
      <c r="D12" s="146">
        <v>3</v>
      </c>
      <c r="E12" s="141">
        <v>3</v>
      </c>
      <c r="F12" s="146"/>
      <c r="G12" s="141"/>
      <c r="H12" s="146"/>
      <c r="I12" s="141"/>
      <c r="J12" s="146"/>
      <c r="K12" s="9"/>
      <c r="L12" s="17"/>
      <c r="M12" s="9"/>
      <c r="N12" s="17"/>
      <c r="O12" s="9"/>
      <c r="P12" s="17"/>
      <c r="Q12" s="9"/>
      <c r="R12" s="17"/>
      <c r="S12" s="9"/>
      <c r="T12" s="17"/>
      <c r="U12" s="9"/>
      <c r="V12" s="17"/>
      <c r="W12" s="9"/>
      <c r="X12" s="17"/>
      <c r="Y12" s="9"/>
      <c r="Z12" s="17"/>
      <c r="AA12" s="9"/>
      <c r="AB12" s="17"/>
      <c r="AC12" s="9"/>
      <c r="AD12" s="17"/>
      <c r="AE12" s="9"/>
      <c r="AF12" s="17"/>
      <c r="AG12" s="9"/>
      <c r="AH12" s="17"/>
      <c r="AI12" s="9"/>
      <c r="AJ12" s="17"/>
      <c r="AK12" s="9"/>
      <c r="AL12" s="17"/>
      <c r="AM12" s="9"/>
      <c r="AN12" s="17"/>
      <c r="AO12" s="9"/>
      <c r="AP12" s="17"/>
      <c r="AQ12" s="9"/>
      <c r="AR12" s="17"/>
      <c r="AS12" s="9"/>
      <c r="AT12" s="17"/>
      <c r="AU12" s="9"/>
      <c r="AV12" s="17"/>
      <c r="AW12" s="9"/>
      <c r="AX12" s="17"/>
      <c r="AY12" s="9"/>
      <c r="AZ12" s="17"/>
      <c r="BA12" s="9"/>
      <c r="BB12" s="17"/>
      <c r="BC12" s="9"/>
      <c r="BD12" s="17"/>
      <c r="BE12" s="9"/>
      <c r="BF12" s="17"/>
      <c r="BG12" s="9"/>
      <c r="BH12" s="17"/>
      <c r="BI12" s="9"/>
      <c r="BJ12" s="17"/>
      <c r="BK12" s="9"/>
      <c r="BL12" s="17"/>
      <c r="BM12" s="9"/>
      <c r="BN12" s="17"/>
      <c r="BO12" s="9"/>
      <c r="BP12" s="17"/>
      <c r="BQ12" s="9"/>
      <c r="BR12" s="17"/>
      <c r="BS12" s="9"/>
      <c r="BT12" s="17"/>
      <c r="BU12" s="9"/>
      <c r="BV12" s="17"/>
      <c r="BW12" s="9"/>
      <c r="BX12" s="17"/>
      <c r="BY12" s="9"/>
      <c r="BZ12" s="17"/>
      <c r="CA12" s="9"/>
      <c r="CB12" s="17"/>
      <c r="CC12" s="9"/>
      <c r="CD12" s="17"/>
      <c r="CE12" s="9"/>
      <c r="CF12" s="17"/>
      <c r="CG12" s="9"/>
      <c r="CH12" s="17"/>
      <c r="CI12" s="9"/>
      <c r="CJ12" s="17"/>
      <c r="CK12" s="9"/>
      <c r="CL12" s="17"/>
      <c r="CM12" s="9"/>
      <c r="CN12" s="17"/>
      <c r="CO12" s="9"/>
      <c r="CP12" s="17"/>
      <c r="CQ12" s="9"/>
      <c r="CR12" s="17"/>
      <c r="CS12" s="9"/>
      <c r="CT12" s="17"/>
      <c r="CU12" s="9"/>
      <c r="CV12" s="17"/>
      <c r="CW12" s="9"/>
      <c r="CX12" s="20"/>
      <c r="CY12" s="29">
        <f t="shared" si="0"/>
        <v>3</v>
      </c>
      <c r="CZ12" s="207"/>
      <c r="DA12" s="185"/>
    </row>
    <row r="13" spans="1:111" x14ac:dyDescent="0.15">
      <c r="A13" s="213" t="s">
        <v>15</v>
      </c>
      <c r="B13" s="57" t="s">
        <v>29</v>
      </c>
      <c r="C13" s="142">
        <v>3</v>
      </c>
      <c r="D13" s="144">
        <v>3</v>
      </c>
      <c r="E13" s="142">
        <v>3</v>
      </c>
      <c r="F13" s="144"/>
      <c r="G13" s="142"/>
      <c r="H13" s="144"/>
      <c r="I13" s="142"/>
      <c r="J13" s="144"/>
      <c r="K13" s="10"/>
      <c r="L13" s="15"/>
      <c r="M13" s="10"/>
      <c r="N13" s="15"/>
      <c r="O13" s="10"/>
      <c r="P13" s="15"/>
      <c r="Q13" s="10"/>
      <c r="R13" s="15"/>
      <c r="S13" s="10"/>
      <c r="T13" s="15"/>
      <c r="U13" s="10"/>
      <c r="V13" s="15"/>
      <c r="W13" s="10"/>
      <c r="X13" s="15"/>
      <c r="Y13" s="10"/>
      <c r="Z13" s="15"/>
      <c r="AA13" s="10"/>
      <c r="AB13" s="15"/>
      <c r="AC13" s="10"/>
      <c r="AD13" s="15"/>
      <c r="AE13" s="10"/>
      <c r="AF13" s="15"/>
      <c r="AG13" s="10"/>
      <c r="AH13" s="15"/>
      <c r="AI13" s="10"/>
      <c r="AJ13" s="15"/>
      <c r="AK13" s="10"/>
      <c r="AL13" s="15"/>
      <c r="AM13" s="10"/>
      <c r="AN13" s="15"/>
      <c r="AO13" s="10"/>
      <c r="AP13" s="15"/>
      <c r="AQ13" s="10"/>
      <c r="AR13" s="15"/>
      <c r="AS13" s="10"/>
      <c r="AT13" s="15"/>
      <c r="AU13" s="10"/>
      <c r="AV13" s="15"/>
      <c r="AW13" s="10"/>
      <c r="AX13" s="15"/>
      <c r="AY13" s="10"/>
      <c r="AZ13" s="15"/>
      <c r="BA13" s="10"/>
      <c r="BB13" s="15"/>
      <c r="BC13" s="10"/>
      <c r="BD13" s="15"/>
      <c r="BE13" s="10"/>
      <c r="BF13" s="15"/>
      <c r="BG13" s="10"/>
      <c r="BH13" s="15"/>
      <c r="BI13" s="10"/>
      <c r="BJ13" s="15"/>
      <c r="BK13" s="10"/>
      <c r="BL13" s="15"/>
      <c r="BM13" s="10"/>
      <c r="BN13" s="15"/>
      <c r="BO13" s="10"/>
      <c r="BP13" s="15"/>
      <c r="BQ13" s="10"/>
      <c r="BR13" s="15"/>
      <c r="BS13" s="10"/>
      <c r="BT13" s="15"/>
      <c r="BU13" s="10"/>
      <c r="BV13" s="15"/>
      <c r="BW13" s="10"/>
      <c r="BX13" s="15"/>
      <c r="BY13" s="10"/>
      <c r="BZ13" s="15"/>
      <c r="CA13" s="10"/>
      <c r="CB13" s="15"/>
      <c r="CC13" s="10"/>
      <c r="CD13" s="15"/>
      <c r="CE13" s="10"/>
      <c r="CF13" s="15"/>
      <c r="CG13" s="10"/>
      <c r="CH13" s="15"/>
      <c r="CI13" s="10"/>
      <c r="CJ13" s="15"/>
      <c r="CK13" s="10"/>
      <c r="CL13" s="15"/>
      <c r="CM13" s="10"/>
      <c r="CN13" s="15"/>
      <c r="CO13" s="10"/>
      <c r="CP13" s="15"/>
      <c r="CQ13" s="10"/>
      <c r="CR13" s="15"/>
      <c r="CS13" s="10"/>
      <c r="CT13" s="15"/>
      <c r="CU13" s="10"/>
      <c r="CV13" s="15"/>
      <c r="CW13" s="10"/>
      <c r="CX13" s="18"/>
      <c r="CY13" s="24">
        <f t="shared" si="0"/>
        <v>3</v>
      </c>
      <c r="CZ13" s="205">
        <f>IF(AVERAGE(C30:CX30)=0,NA(),AVERAGE(C30:CX30))</f>
        <v>15</v>
      </c>
      <c r="DA13" s="185"/>
    </row>
    <row r="14" spans="1:111" x14ac:dyDescent="0.15">
      <c r="A14" s="214"/>
      <c r="B14" s="12" t="s">
        <v>30</v>
      </c>
      <c r="C14" s="143">
        <v>3</v>
      </c>
      <c r="D14" s="145">
        <v>3</v>
      </c>
      <c r="E14" s="143">
        <v>3</v>
      </c>
      <c r="F14" s="145"/>
      <c r="G14" s="143"/>
      <c r="H14" s="145"/>
      <c r="I14" s="143"/>
      <c r="J14" s="145"/>
      <c r="K14" s="11"/>
      <c r="L14" s="16"/>
      <c r="M14" s="11"/>
      <c r="N14" s="16"/>
      <c r="O14" s="11"/>
      <c r="P14" s="16"/>
      <c r="Q14" s="11"/>
      <c r="R14" s="16"/>
      <c r="S14" s="11"/>
      <c r="T14" s="16"/>
      <c r="U14" s="11"/>
      <c r="V14" s="16"/>
      <c r="W14" s="11"/>
      <c r="X14" s="16"/>
      <c r="Y14" s="11"/>
      <c r="Z14" s="16"/>
      <c r="AA14" s="11"/>
      <c r="AB14" s="16"/>
      <c r="AC14" s="11"/>
      <c r="AD14" s="16"/>
      <c r="AE14" s="11"/>
      <c r="AF14" s="16"/>
      <c r="AG14" s="11"/>
      <c r="AH14" s="16"/>
      <c r="AI14" s="11"/>
      <c r="AJ14" s="16"/>
      <c r="AK14" s="11"/>
      <c r="AL14" s="16"/>
      <c r="AM14" s="11"/>
      <c r="AN14" s="16"/>
      <c r="AO14" s="11"/>
      <c r="AP14" s="16"/>
      <c r="AQ14" s="11"/>
      <c r="AR14" s="16"/>
      <c r="AS14" s="11"/>
      <c r="AT14" s="16"/>
      <c r="AU14" s="11"/>
      <c r="AV14" s="16"/>
      <c r="AW14" s="11"/>
      <c r="AX14" s="16"/>
      <c r="AY14" s="11"/>
      <c r="AZ14" s="16"/>
      <c r="BA14" s="11"/>
      <c r="BB14" s="16"/>
      <c r="BC14" s="11"/>
      <c r="BD14" s="16"/>
      <c r="BE14" s="11"/>
      <c r="BF14" s="16"/>
      <c r="BG14" s="11"/>
      <c r="BH14" s="16"/>
      <c r="BI14" s="11"/>
      <c r="BJ14" s="16"/>
      <c r="BK14" s="11"/>
      <c r="BL14" s="16"/>
      <c r="BM14" s="11"/>
      <c r="BN14" s="16"/>
      <c r="BO14" s="11"/>
      <c r="BP14" s="16"/>
      <c r="BQ14" s="11"/>
      <c r="BR14" s="16"/>
      <c r="BS14" s="11"/>
      <c r="BT14" s="16"/>
      <c r="BU14" s="11"/>
      <c r="BV14" s="16"/>
      <c r="BW14" s="11"/>
      <c r="BX14" s="16"/>
      <c r="BY14" s="11"/>
      <c r="BZ14" s="16"/>
      <c r="CA14" s="11"/>
      <c r="CB14" s="16"/>
      <c r="CC14" s="11"/>
      <c r="CD14" s="16"/>
      <c r="CE14" s="11"/>
      <c r="CF14" s="16"/>
      <c r="CG14" s="11"/>
      <c r="CH14" s="16"/>
      <c r="CI14" s="11"/>
      <c r="CJ14" s="16"/>
      <c r="CK14" s="11"/>
      <c r="CL14" s="16"/>
      <c r="CM14" s="11"/>
      <c r="CN14" s="16"/>
      <c r="CO14" s="11"/>
      <c r="CP14" s="16"/>
      <c r="CQ14" s="11"/>
      <c r="CR14" s="16"/>
      <c r="CS14" s="11"/>
      <c r="CT14" s="16"/>
      <c r="CU14" s="11"/>
      <c r="CV14" s="16"/>
      <c r="CW14" s="11"/>
      <c r="CX14" s="19"/>
      <c r="CY14" s="27">
        <f t="shared" si="0"/>
        <v>3</v>
      </c>
      <c r="CZ14" s="206"/>
      <c r="DA14" s="185"/>
    </row>
    <row r="15" spans="1:111" x14ac:dyDescent="0.15">
      <c r="A15" s="214"/>
      <c r="B15" s="12" t="s">
        <v>31</v>
      </c>
      <c r="C15" s="143">
        <v>2</v>
      </c>
      <c r="D15" s="145">
        <v>3</v>
      </c>
      <c r="E15" s="143">
        <v>4</v>
      </c>
      <c r="F15" s="145"/>
      <c r="G15" s="143"/>
      <c r="H15" s="145"/>
      <c r="I15" s="143"/>
      <c r="J15" s="145"/>
      <c r="K15" s="11"/>
      <c r="L15" s="16"/>
      <c r="M15" s="11"/>
      <c r="N15" s="16"/>
      <c r="O15" s="11"/>
      <c r="P15" s="16"/>
      <c r="Q15" s="11"/>
      <c r="R15" s="16"/>
      <c r="S15" s="11"/>
      <c r="T15" s="16"/>
      <c r="U15" s="11"/>
      <c r="V15" s="16"/>
      <c r="W15" s="11"/>
      <c r="X15" s="16"/>
      <c r="Y15" s="11"/>
      <c r="Z15" s="16"/>
      <c r="AA15" s="11"/>
      <c r="AB15" s="16"/>
      <c r="AC15" s="11"/>
      <c r="AD15" s="16"/>
      <c r="AE15" s="11"/>
      <c r="AF15" s="16"/>
      <c r="AG15" s="11"/>
      <c r="AH15" s="16"/>
      <c r="AI15" s="11"/>
      <c r="AJ15" s="16"/>
      <c r="AK15" s="11"/>
      <c r="AL15" s="16"/>
      <c r="AM15" s="11"/>
      <c r="AN15" s="16"/>
      <c r="AO15" s="11"/>
      <c r="AP15" s="16"/>
      <c r="AQ15" s="11"/>
      <c r="AR15" s="16"/>
      <c r="AS15" s="11"/>
      <c r="AT15" s="16"/>
      <c r="AU15" s="11"/>
      <c r="AV15" s="16"/>
      <c r="AW15" s="11"/>
      <c r="AX15" s="16"/>
      <c r="AY15" s="11"/>
      <c r="AZ15" s="16"/>
      <c r="BA15" s="11"/>
      <c r="BB15" s="16"/>
      <c r="BC15" s="11"/>
      <c r="BD15" s="16"/>
      <c r="BE15" s="11"/>
      <c r="BF15" s="16"/>
      <c r="BG15" s="11"/>
      <c r="BH15" s="16"/>
      <c r="BI15" s="11"/>
      <c r="BJ15" s="16"/>
      <c r="BK15" s="11"/>
      <c r="BL15" s="16"/>
      <c r="BM15" s="11"/>
      <c r="BN15" s="16"/>
      <c r="BO15" s="11"/>
      <c r="BP15" s="16"/>
      <c r="BQ15" s="11"/>
      <c r="BR15" s="16"/>
      <c r="BS15" s="11"/>
      <c r="BT15" s="16"/>
      <c r="BU15" s="11"/>
      <c r="BV15" s="16"/>
      <c r="BW15" s="11"/>
      <c r="BX15" s="16"/>
      <c r="BY15" s="11"/>
      <c r="BZ15" s="16"/>
      <c r="CA15" s="11"/>
      <c r="CB15" s="16"/>
      <c r="CC15" s="11"/>
      <c r="CD15" s="16"/>
      <c r="CE15" s="11"/>
      <c r="CF15" s="16"/>
      <c r="CG15" s="11"/>
      <c r="CH15" s="16"/>
      <c r="CI15" s="11"/>
      <c r="CJ15" s="16"/>
      <c r="CK15" s="11"/>
      <c r="CL15" s="16"/>
      <c r="CM15" s="11"/>
      <c r="CN15" s="16"/>
      <c r="CO15" s="11"/>
      <c r="CP15" s="16"/>
      <c r="CQ15" s="11"/>
      <c r="CR15" s="16"/>
      <c r="CS15" s="11"/>
      <c r="CT15" s="16"/>
      <c r="CU15" s="11"/>
      <c r="CV15" s="16"/>
      <c r="CW15" s="11"/>
      <c r="CX15" s="19"/>
      <c r="CY15" s="27">
        <f t="shared" si="0"/>
        <v>3</v>
      </c>
      <c r="CZ15" s="206"/>
      <c r="DA15" s="185"/>
    </row>
    <row r="16" spans="1:111" x14ac:dyDescent="0.15">
      <c r="A16" s="214"/>
      <c r="B16" s="12" t="s">
        <v>32</v>
      </c>
      <c r="C16" s="143">
        <v>2</v>
      </c>
      <c r="D16" s="145">
        <v>3</v>
      </c>
      <c r="E16" s="143">
        <v>4</v>
      </c>
      <c r="F16" s="145"/>
      <c r="G16" s="143"/>
      <c r="H16" s="145"/>
      <c r="I16" s="143"/>
      <c r="J16" s="145"/>
      <c r="K16" s="11"/>
      <c r="L16" s="16"/>
      <c r="M16" s="11"/>
      <c r="N16" s="16"/>
      <c r="O16" s="11"/>
      <c r="P16" s="16"/>
      <c r="Q16" s="11"/>
      <c r="R16" s="16"/>
      <c r="S16" s="11"/>
      <c r="T16" s="16"/>
      <c r="U16" s="11"/>
      <c r="V16" s="16"/>
      <c r="W16" s="11"/>
      <c r="X16" s="16"/>
      <c r="Y16" s="11"/>
      <c r="Z16" s="16"/>
      <c r="AA16" s="11"/>
      <c r="AB16" s="16"/>
      <c r="AC16" s="11"/>
      <c r="AD16" s="16"/>
      <c r="AE16" s="11"/>
      <c r="AF16" s="16"/>
      <c r="AG16" s="11"/>
      <c r="AH16" s="16"/>
      <c r="AI16" s="11"/>
      <c r="AJ16" s="16"/>
      <c r="AK16" s="11"/>
      <c r="AL16" s="16"/>
      <c r="AM16" s="11"/>
      <c r="AN16" s="16"/>
      <c r="AO16" s="11"/>
      <c r="AP16" s="16"/>
      <c r="AQ16" s="11"/>
      <c r="AR16" s="16"/>
      <c r="AS16" s="11"/>
      <c r="AT16" s="16"/>
      <c r="AU16" s="11"/>
      <c r="AV16" s="16"/>
      <c r="AW16" s="11"/>
      <c r="AX16" s="16"/>
      <c r="AY16" s="11"/>
      <c r="AZ16" s="16"/>
      <c r="BA16" s="11"/>
      <c r="BB16" s="16"/>
      <c r="BC16" s="11"/>
      <c r="BD16" s="16"/>
      <c r="BE16" s="11"/>
      <c r="BF16" s="16"/>
      <c r="BG16" s="11"/>
      <c r="BH16" s="16"/>
      <c r="BI16" s="11"/>
      <c r="BJ16" s="16"/>
      <c r="BK16" s="11"/>
      <c r="BL16" s="16"/>
      <c r="BM16" s="11"/>
      <c r="BN16" s="16"/>
      <c r="BO16" s="11"/>
      <c r="BP16" s="16"/>
      <c r="BQ16" s="11"/>
      <c r="BR16" s="16"/>
      <c r="BS16" s="11"/>
      <c r="BT16" s="16"/>
      <c r="BU16" s="11"/>
      <c r="BV16" s="16"/>
      <c r="BW16" s="11"/>
      <c r="BX16" s="16"/>
      <c r="BY16" s="11"/>
      <c r="BZ16" s="16"/>
      <c r="CA16" s="11"/>
      <c r="CB16" s="16"/>
      <c r="CC16" s="11"/>
      <c r="CD16" s="16"/>
      <c r="CE16" s="11"/>
      <c r="CF16" s="16"/>
      <c r="CG16" s="11"/>
      <c r="CH16" s="16"/>
      <c r="CI16" s="11"/>
      <c r="CJ16" s="16"/>
      <c r="CK16" s="11"/>
      <c r="CL16" s="16"/>
      <c r="CM16" s="11"/>
      <c r="CN16" s="16"/>
      <c r="CO16" s="11"/>
      <c r="CP16" s="16"/>
      <c r="CQ16" s="11"/>
      <c r="CR16" s="16"/>
      <c r="CS16" s="11"/>
      <c r="CT16" s="16"/>
      <c r="CU16" s="11"/>
      <c r="CV16" s="16"/>
      <c r="CW16" s="11"/>
      <c r="CX16" s="19"/>
      <c r="CY16" s="27">
        <f t="shared" si="0"/>
        <v>3</v>
      </c>
      <c r="CZ16" s="206"/>
      <c r="DA16" s="185"/>
    </row>
    <row r="17" spans="1:105" ht="14.25" thickBot="1" x14ac:dyDescent="0.2">
      <c r="A17" s="215"/>
      <c r="B17" s="58" t="s">
        <v>33</v>
      </c>
      <c r="C17" s="141">
        <v>3</v>
      </c>
      <c r="D17" s="146">
        <v>3</v>
      </c>
      <c r="E17" s="141">
        <v>3</v>
      </c>
      <c r="F17" s="146"/>
      <c r="G17" s="141"/>
      <c r="H17" s="146"/>
      <c r="I17" s="141"/>
      <c r="J17" s="146"/>
      <c r="K17" s="9"/>
      <c r="L17" s="17"/>
      <c r="M17" s="9"/>
      <c r="N17" s="17"/>
      <c r="O17" s="9"/>
      <c r="P17" s="17"/>
      <c r="Q17" s="9"/>
      <c r="R17" s="17"/>
      <c r="S17" s="9"/>
      <c r="T17" s="17"/>
      <c r="U17" s="9"/>
      <c r="V17" s="17"/>
      <c r="W17" s="9"/>
      <c r="X17" s="17"/>
      <c r="Y17" s="9"/>
      <c r="Z17" s="17"/>
      <c r="AA17" s="9"/>
      <c r="AB17" s="17"/>
      <c r="AC17" s="9"/>
      <c r="AD17" s="17"/>
      <c r="AE17" s="9"/>
      <c r="AF17" s="17"/>
      <c r="AG17" s="9"/>
      <c r="AH17" s="17"/>
      <c r="AI17" s="9"/>
      <c r="AJ17" s="17"/>
      <c r="AK17" s="9"/>
      <c r="AL17" s="17"/>
      <c r="AM17" s="9"/>
      <c r="AN17" s="17"/>
      <c r="AO17" s="9"/>
      <c r="AP17" s="17"/>
      <c r="AQ17" s="9"/>
      <c r="AR17" s="17"/>
      <c r="AS17" s="9"/>
      <c r="AT17" s="17"/>
      <c r="AU17" s="9"/>
      <c r="AV17" s="17"/>
      <c r="AW17" s="9"/>
      <c r="AX17" s="17"/>
      <c r="AY17" s="9"/>
      <c r="AZ17" s="17"/>
      <c r="BA17" s="9"/>
      <c r="BB17" s="17"/>
      <c r="BC17" s="9"/>
      <c r="BD17" s="17"/>
      <c r="BE17" s="9"/>
      <c r="BF17" s="17"/>
      <c r="BG17" s="9"/>
      <c r="BH17" s="17"/>
      <c r="BI17" s="9"/>
      <c r="BJ17" s="17"/>
      <c r="BK17" s="9"/>
      <c r="BL17" s="17"/>
      <c r="BM17" s="9"/>
      <c r="BN17" s="17"/>
      <c r="BO17" s="9"/>
      <c r="BP17" s="17"/>
      <c r="BQ17" s="9"/>
      <c r="BR17" s="17"/>
      <c r="BS17" s="9"/>
      <c r="BT17" s="17"/>
      <c r="BU17" s="9"/>
      <c r="BV17" s="17"/>
      <c r="BW17" s="9"/>
      <c r="BX17" s="17"/>
      <c r="BY17" s="9"/>
      <c r="BZ17" s="17"/>
      <c r="CA17" s="9"/>
      <c r="CB17" s="17"/>
      <c r="CC17" s="9"/>
      <c r="CD17" s="17"/>
      <c r="CE17" s="9"/>
      <c r="CF17" s="17"/>
      <c r="CG17" s="9"/>
      <c r="CH17" s="17"/>
      <c r="CI17" s="9"/>
      <c r="CJ17" s="17"/>
      <c r="CK17" s="9"/>
      <c r="CL17" s="17"/>
      <c r="CM17" s="9"/>
      <c r="CN17" s="17"/>
      <c r="CO17" s="9"/>
      <c r="CP17" s="17"/>
      <c r="CQ17" s="9"/>
      <c r="CR17" s="17"/>
      <c r="CS17" s="9"/>
      <c r="CT17" s="17"/>
      <c r="CU17" s="9"/>
      <c r="CV17" s="17"/>
      <c r="CW17" s="9"/>
      <c r="CX17" s="20"/>
      <c r="CY17" s="29">
        <f t="shared" si="0"/>
        <v>3</v>
      </c>
      <c r="CZ17" s="207"/>
      <c r="DA17" s="185"/>
    </row>
    <row r="18" spans="1:105" x14ac:dyDescent="0.15">
      <c r="A18" s="213" t="s">
        <v>56</v>
      </c>
      <c r="B18" s="57" t="s">
        <v>34</v>
      </c>
      <c r="C18" s="142">
        <v>3</v>
      </c>
      <c r="D18" s="144">
        <v>4</v>
      </c>
      <c r="E18" s="142">
        <v>1</v>
      </c>
      <c r="F18" s="144"/>
      <c r="G18" s="142"/>
      <c r="H18" s="144"/>
      <c r="I18" s="142"/>
      <c r="J18" s="144"/>
      <c r="K18" s="10"/>
      <c r="L18" s="15"/>
      <c r="M18" s="10"/>
      <c r="N18" s="15"/>
      <c r="O18" s="10"/>
      <c r="P18" s="15"/>
      <c r="Q18" s="10"/>
      <c r="R18" s="15"/>
      <c r="S18" s="10"/>
      <c r="T18" s="15"/>
      <c r="U18" s="10"/>
      <c r="V18" s="15"/>
      <c r="W18" s="10"/>
      <c r="X18" s="15"/>
      <c r="Y18" s="10"/>
      <c r="Z18" s="15"/>
      <c r="AA18" s="10"/>
      <c r="AB18" s="15"/>
      <c r="AC18" s="10"/>
      <c r="AD18" s="15"/>
      <c r="AE18" s="10"/>
      <c r="AF18" s="15"/>
      <c r="AG18" s="10"/>
      <c r="AH18" s="15"/>
      <c r="AI18" s="10"/>
      <c r="AJ18" s="15"/>
      <c r="AK18" s="10"/>
      <c r="AL18" s="15"/>
      <c r="AM18" s="10"/>
      <c r="AN18" s="15"/>
      <c r="AO18" s="10"/>
      <c r="AP18" s="15"/>
      <c r="AQ18" s="10"/>
      <c r="AR18" s="15"/>
      <c r="AS18" s="10"/>
      <c r="AT18" s="15"/>
      <c r="AU18" s="10"/>
      <c r="AV18" s="15"/>
      <c r="AW18" s="10"/>
      <c r="AX18" s="15"/>
      <c r="AY18" s="10"/>
      <c r="AZ18" s="15"/>
      <c r="BA18" s="10"/>
      <c r="BB18" s="15"/>
      <c r="BC18" s="10"/>
      <c r="BD18" s="15"/>
      <c r="BE18" s="10"/>
      <c r="BF18" s="15"/>
      <c r="BG18" s="10"/>
      <c r="BH18" s="15"/>
      <c r="BI18" s="10"/>
      <c r="BJ18" s="15"/>
      <c r="BK18" s="10"/>
      <c r="BL18" s="15"/>
      <c r="BM18" s="10"/>
      <c r="BN18" s="15"/>
      <c r="BO18" s="10"/>
      <c r="BP18" s="15"/>
      <c r="BQ18" s="10"/>
      <c r="BR18" s="15"/>
      <c r="BS18" s="10"/>
      <c r="BT18" s="15"/>
      <c r="BU18" s="10"/>
      <c r="BV18" s="15"/>
      <c r="BW18" s="10"/>
      <c r="BX18" s="15"/>
      <c r="BY18" s="10"/>
      <c r="BZ18" s="15"/>
      <c r="CA18" s="10"/>
      <c r="CB18" s="15"/>
      <c r="CC18" s="10"/>
      <c r="CD18" s="15"/>
      <c r="CE18" s="10"/>
      <c r="CF18" s="15"/>
      <c r="CG18" s="10"/>
      <c r="CH18" s="15"/>
      <c r="CI18" s="10"/>
      <c r="CJ18" s="15"/>
      <c r="CK18" s="10"/>
      <c r="CL18" s="15"/>
      <c r="CM18" s="10"/>
      <c r="CN18" s="15"/>
      <c r="CO18" s="10"/>
      <c r="CP18" s="15"/>
      <c r="CQ18" s="10"/>
      <c r="CR18" s="15"/>
      <c r="CS18" s="10"/>
      <c r="CT18" s="15"/>
      <c r="CU18" s="10"/>
      <c r="CV18" s="15"/>
      <c r="CW18" s="10"/>
      <c r="CX18" s="18"/>
      <c r="CY18" s="24">
        <f t="shared" si="0"/>
        <v>2.6666666666666665</v>
      </c>
      <c r="CZ18" s="205">
        <f>IF(AVERAGE(C31:CX31)=0,NA(),AVERAGE(C31:CX31))</f>
        <v>14.666666666666666</v>
      </c>
      <c r="DA18" s="185"/>
    </row>
    <row r="19" spans="1:105" x14ac:dyDescent="0.15">
      <c r="A19" s="214"/>
      <c r="B19" s="12" t="s">
        <v>35</v>
      </c>
      <c r="C19" s="143">
        <v>3</v>
      </c>
      <c r="D19" s="145">
        <v>3</v>
      </c>
      <c r="E19" s="143">
        <v>3</v>
      </c>
      <c r="F19" s="145"/>
      <c r="G19" s="143"/>
      <c r="H19" s="145"/>
      <c r="I19" s="143"/>
      <c r="J19" s="145"/>
      <c r="K19" s="11"/>
      <c r="L19" s="16"/>
      <c r="M19" s="11"/>
      <c r="N19" s="16"/>
      <c r="O19" s="11"/>
      <c r="P19" s="16"/>
      <c r="Q19" s="11"/>
      <c r="R19" s="16"/>
      <c r="S19" s="11"/>
      <c r="T19" s="16"/>
      <c r="U19" s="11"/>
      <c r="V19" s="16"/>
      <c r="W19" s="11"/>
      <c r="X19" s="16"/>
      <c r="Y19" s="11"/>
      <c r="Z19" s="16"/>
      <c r="AA19" s="11"/>
      <c r="AB19" s="16"/>
      <c r="AC19" s="11"/>
      <c r="AD19" s="16"/>
      <c r="AE19" s="11"/>
      <c r="AF19" s="16"/>
      <c r="AG19" s="11"/>
      <c r="AH19" s="16"/>
      <c r="AI19" s="11"/>
      <c r="AJ19" s="16"/>
      <c r="AK19" s="11"/>
      <c r="AL19" s="16"/>
      <c r="AM19" s="11"/>
      <c r="AN19" s="16"/>
      <c r="AO19" s="11"/>
      <c r="AP19" s="16"/>
      <c r="AQ19" s="11"/>
      <c r="AR19" s="16"/>
      <c r="AS19" s="11"/>
      <c r="AT19" s="16"/>
      <c r="AU19" s="11"/>
      <c r="AV19" s="16"/>
      <c r="AW19" s="11"/>
      <c r="AX19" s="16"/>
      <c r="AY19" s="11"/>
      <c r="AZ19" s="16"/>
      <c r="BA19" s="11"/>
      <c r="BB19" s="16"/>
      <c r="BC19" s="11"/>
      <c r="BD19" s="16"/>
      <c r="BE19" s="11"/>
      <c r="BF19" s="16"/>
      <c r="BG19" s="11"/>
      <c r="BH19" s="16"/>
      <c r="BI19" s="11"/>
      <c r="BJ19" s="16"/>
      <c r="BK19" s="11"/>
      <c r="BL19" s="16"/>
      <c r="BM19" s="11"/>
      <c r="BN19" s="16"/>
      <c r="BO19" s="11"/>
      <c r="BP19" s="16"/>
      <c r="BQ19" s="11"/>
      <c r="BR19" s="16"/>
      <c r="BS19" s="11"/>
      <c r="BT19" s="16"/>
      <c r="BU19" s="11"/>
      <c r="BV19" s="16"/>
      <c r="BW19" s="11"/>
      <c r="BX19" s="16"/>
      <c r="BY19" s="11"/>
      <c r="BZ19" s="16"/>
      <c r="CA19" s="11"/>
      <c r="CB19" s="16"/>
      <c r="CC19" s="11"/>
      <c r="CD19" s="16"/>
      <c r="CE19" s="11"/>
      <c r="CF19" s="16"/>
      <c r="CG19" s="11"/>
      <c r="CH19" s="16"/>
      <c r="CI19" s="11"/>
      <c r="CJ19" s="16"/>
      <c r="CK19" s="11"/>
      <c r="CL19" s="16"/>
      <c r="CM19" s="11"/>
      <c r="CN19" s="16"/>
      <c r="CO19" s="11"/>
      <c r="CP19" s="16"/>
      <c r="CQ19" s="11"/>
      <c r="CR19" s="16"/>
      <c r="CS19" s="11"/>
      <c r="CT19" s="16"/>
      <c r="CU19" s="11"/>
      <c r="CV19" s="16"/>
      <c r="CW19" s="11"/>
      <c r="CX19" s="19"/>
      <c r="CY19" s="27">
        <f t="shared" si="0"/>
        <v>3</v>
      </c>
      <c r="CZ19" s="206"/>
      <c r="DA19" s="185"/>
    </row>
    <row r="20" spans="1:105" x14ac:dyDescent="0.15">
      <c r="A20" s="214"/>
      <c r="B20" s="12" t="s">
        <v>36</v>
      </c>
      <c r="C20" s="143">
        <v>3</v>
      </c>
      <c r="D20" s="145">
        <v>2</v>
      </c>
      <c r="E20" s="143">
        <v>3</v>
      </c>
      <c r="F20" s="145"/>
      <c r="G20" s="143"/>
      <c r="H20" s="145"/>
      <c r="I20" s="143"/>
      <c r="J20" s="145"/>
      <c r="K20" s="11"/>
      <c r="L20" s="16"/>
      <c r="M20" s="11"/>
      <c r="N20" s="16"/>
      <c r="O20" s="11"/>
      <c r="P20" s="16"/>
      <c r="Q20" s="11"/>
      <c r="R20" s="16"/>
      <c r="S20" s="11"/>
      <c r="T20" s="16"/>
      <c r="U20" s="11"/>
      <c r="V20" s="16"/>
      <c r="W20" s="11"/>
      <c r="X20" s="16"/>
      <c r="Y20" s="11"/>
      <c r="Z20" s="16"/>
      <c r="AA20" s="11"/>
      <c r="AB20" s="16"/>
      <c r="AC20" s="11"/>
      <c r="AD20" s="16"/>
      <c r="AE20" s="11"/>
      <c r="AF20" s="16"/>
      <c r="AG20" s="11"/>
      <c r="AH20" s="16"/>
      <c r="AI20" s="11"/>
      <c r="AJ20" s="16"/>
      <c r="AK20" s="11"/>
      <c r="AL20" s="16"/>
      <c r="AM20" s="11"/>
      <c r="AN20" s="16"/>
      <c r="AO20" s="11"/>
      <c r="AP20" s="16"/>
      <c r="AQ20" s="11"/>
      <c r="AR20" s="16"/>
      <c r="AS20" s="11"/>
      <c r="AT20" s="16"/>
      <c r="AU20" s="11"/>
      <c r="AV20" s="16"/>
      <c r="AW20" s="11"/>
      <c r="AX20" s="16"/>
      <c r="AY20" s="11"/>
      <c r="AZ20" s="16"/>
      <c r="BA20" s="11"/>
      <c r="BB20" s="16"/>
      <c r="BC20" s="11"/>
      <c r="BD20" s="16"/>
      <c r="BE20" s="11"/>
      <c r="BF20" s="16"/>
      <c r="BG20" s="11"/>
      <c r="BH20" s="16"/>
      <c r="BI20" s="11"/>
      <c r="BJ20" s="16"/>
      <c r="BK20" s="11"/>
      <c r="BL20" s="16"/>
      <c r="BM20" s="11"/>
      <c r="BN20" s="16"/>
      <c r="BO20" s="11"/>
      <c r="BP20" s="16"/>
      <c r="BQ20" s="11"/>
      <c r="BR20" s="16"/>
      <c r="BS20" s="11"/>
      <c r="BT20" s="16"/>
      <c r="BU20" s="11"/>
      <c r="BV20" s="16"/>
      <c r="BW20" s="11"/>
      <c r="BX20" s="16"/>
      <c r="BY20" s="11"/>
      <c r="BZ20" s="16"/>
      <c r="CA20" s="11"/>
      <c r="CB20" s="16"/>
      <c r="CC20" s="11"/>
      <c r="CD20" s="16"/>
      <c r="CE20" s="11"/>
      <c r="CF20" s="16"/>
      <c r="CG20" s="11"/>
      <c r="CH20" s="16"/>
      <c r="CI20" s="11"/>
      <c r="CJ20" s="16"/>
      <c r="CK20" s="11"/>
      <c r="CL20" s="16"/>
      <c r="CM20" s="11"/>
      <c r="CN20" s="16"/>
      <c r="CO20" s="11"/>
      <c r="CP20" s="16"/>
      <c r="CQ20" s="11"/>
      <c r="CR20" s="16"/>
      <c r="CS20" s="11"/>
      <c r="CT20" s="16"/>
      <c r="CU20" s="11"/>
      <c r="CV20" s="16"/>
      <c r="CW20" s="11"/>
      <c r="CX20" s="19"/>
      <c r="CY20" s="27">
        <f t="shared" si="0"/>
        <v>2.6666666666666665</v>
      </c>
      <c r="CZ20" s="206"/>
      <c r="DA20" s="185"/>
    </row>
    <row r="21" spans="1:105" x14ac:dyDescent="0.15">
      <c r="A21" s="214"/>
      <c r="B21" s="12" t="s">
        <v>37</v>
      </c>
      <c r="C21" s="143">
        <v>4</v>
      </c>
      <c r="D21" s="145">
        <v>3</v>
      </c>
      <c r="E21" s="143">
        <v>3</v>
      </c>
      <c r="F21" s="145"/>
      <c r="G21" s="143"/>
      <c r="H21" s="145"/>
      <c r="I21" s="143"/>
      <c r="J21" s="145"/>
      <c r="K21" s="11"/>
      <c r="L21" s="16"/>
      <c r="M21" s="11"/>
      <c r="N21" s="16"/>
      <c r="O21" s="11"/>
      <c r="P21" s="16"/>
      <c r="Q21" s="11"/>
      <c r="R21" s="16"/>
      <c r="S21" s="11"/>
      <c r="T21" s="16"/>
      <c r="U21" s="11"/>
      <c r="V21" s="16"/>
      <c r="W21" s="11"/>
      <c r="X21" s="16"/>
      <c r="Y21" s="11"/>
      <c r="Z21" s="16"/>
      <c r="AA21" s="11"/>
      <c r="AB21" s="16"/>
      <c r="AC21" s="11"/>
      <c r="AD21" s="16"/>
      <c r="AE21" s="11"/>
      <c r="AF21" s="16"/>
      <c r="AG21" s="11"/>
      <c r="AH21" s="16"/>
      <c r="AI21" s="11"/>
      <c r="AJ21" s="16"/>
      <c r="AK21" s="11"/>
      <c r="AL21" s="16"/>
      <c r="AM21" s="11"/>
      <c r="AN21" s="16"/>
      <c r="AO21" s="11"/>
      <c r="AP21" s="16"/>
      <c r="AQ21" s="11"/>
      <c r="AR21" s="16"/>
      <c r="AS21" s="11"/>
      <c r="AT21" s="16"/>
      <c r="AU21" s="11"/>
      <c r="AV21" s="16"/>
      <c r="AW21" s="11"/>
      <c r="AX21" s="16"/>
      <c r="AY21" s="11"/>
      <c r="AZ21" s="16"/>
      <c r="BA21" s="11"/>
      <c r="BB21" s="16"/>
      <c r="BC21" s="11"/>
      <c r="BD21" s="16"/>
      <c r="BE21" s="11"/>
      <c r="BF21" s="16"/>
      <c r="BG21" s="11"/>
      <c r="BH21" s="16"/>
      <c r="BI21" s="11"/>
      <c r="BJ21" s="16"/>
      <c r="BK21" s="11"/>
      <c r="BL21" s="16"/>
      <c r="BM21" s="11"/>
      <c r="BN21" s="16"/>
      <c r="BO21" s="11"/>
      <c r="BP21" s="16"/>
      <c r="BQ21" s="11"/>
      <c r="BR21" s="16"/>
      <c r="BS21" s="11"/>
      <c r="BT21" s="16"/>
      <c r="BU21" s="11"/>
      <c r="BV21" s="16"/>
      <c r="BW21" s="11"/>
      <c r="BX21" s="16"/>
      <c r="BY21" s="11"/>
      <c r="BZ21" s="16"/>
      <c r="CA21" s="11"/>
      <c r="CB21" s="16"/>
      <c r="CC21" s="11"/>
      <c r="CD21" s="16"/>
      <c r="CE21" s="11"/>
      <c r="CF21" s="16"/>
      <c r="CG21" s="11"/>
      <c r="CH21" s="16"/>
      <c r="CI21" s="11"/>
      <c r="CJ21" s="16"/>
      <c r="CK21" s="11"/>
      <c r="CL21" s="16"/>
      <c r="CM21" s="11"/>
      <c r="CN21" s="16"/>
      <c r="CO21" s="11"/>
      <c r="CP21" s="16"/>
      <c r="CQ21" s="11"/>
      <c r="CR21" s="16"/>
      <c r="CS21" s="11"/>
      <c r="CT21" s="16"/>
      <c r="CU21" s="11"/>
      <c r="CV21" s="16"/>
      <c r="CW21" s="11"/>
      <c r="CX21" s="19"/>
      <c r="CY21" s="27">
        <f t="shared" si="0"/>
        <v>3.3333333333333335</v>
      </c>
      <c r="CZ21" s="206"/>
      <c r="DA21" s="185"/>
    </row>
    <row r="22" spans="1:105" ht="14.25" thickBot="1" x14ac:dyDescent="0.2">
      <c r="A22" s="215"/>
      <c r="B22" s="58" t="s">
        <v>38</v>
      </c>
      <c r="C22" s="141">
        <v>3</v>
      </c>
      <c r="D22" s="146">
        <v>3</v>
      </c>
      <c r="E22" s="141">
        <v>3</v>
      </c>
      <c r="F22" s="146"/>
      <c r="G22" s="141"/>
      <c r="H22" s="146"/>
      <c r="I22" s="141"/>
      <c r="J22" s="146"/>
      <c r="K22" s="9"/>
      <c r="L22" s="17"/>
      <c r="M22" s="9"/>
      <c r="N22" s="17"/>
      <c r="O22" s="9"/>
      <c r="P22" s="17"/>
      <c r="Q22" s="9"/>
      <c r="R22" s="17"/>
      <c r="S22" s="9"/>
      <c r="T22" s="17"/>
      <c r="U22" s="9"/>
      <c r="V22" s="17"/>
      <c r="W22" s="9"/>
      <c r="X22" s="17"/>
      <c r="Y22" s="9"/>
      <c r="Z22" s="17"/>
      <c r="AA22" s="9"/>
      <c r="AB22" s="17"/>
      <c r="AC22" s="9"/>
      <c r="AD22" s="17"/>
      <c r="AE22" s="9"/>
      <c r="AF22" s="17"/>
      <c r="AG22" s="9"/>
      <c r="AH22" s="17"/>
      <c r="AI22" s="9"/>
      <c r="AJ22" s="17"/>
      <c r="AK22" s="9"/>
      <c r="AL22" s="17"/>
      <c r="AM22" s="9"/>
      <c r="AN22" s="17"/>
      <c r="AO22" s="9"/>
      <c r="AP22" s="17"/>
      <c r="AQ22" s="9"/>
      <c r="AR22" s="17"/>
      <c r="AS22" s="9"/>
      <c r="AT22" s="17"/>
      <c r="AU22" s="9"/>
      <c r="AV22" s="17"/>
      <c r="AW22" s="9"/>
      <c r="AX22" s="17"/>
      <c r="AY22" s="9"/>
      <c r="AZ22" s="17"/>
      <c r="BA22" s="9"/>
      <c r="BB22" s="17"/>
      <c r="BC22" s="9"/>
      <c r="BD22" s="17"/>
      <c r="BE22" s="9"/>
      <c r="BF22" s="17"/>
      <c r="BG22" s="9"/>
      <c r="BH22" s="17"/>
      <c r="BI22" s="9"/>
      <c r="BJ22" s="17"/>
      <c r="BK22" s="9"/>
      <c r="BL22" s="17"/>
      <c r="BM22" s="9"/>
      <c r="BN22" s="17"/>
      <c r="BO22" s="9"/>
      <c r="BP22" s="17"/>
      <c r="BQ22" s="9"/>
      <c r="BR22" s="17"/>
      <c r="BS22" s="9"/>
      <c r="BT22" s="17"/>
      <c r="BU22" s="9"/>
      <c r="BV22" s="17"/>
      <c r="BW22" s="9"/>
      <c r="BX22" s="17"/>
      <c r="BY22" s="9"/>
      <c r="BZ22" s="17"/>
      <c r="CA22" s="9"/>
      <c r="CB22" s="17"/>
      <c r="CC22" s="9"/>
      <c r="CD22" s="17"/>
      <c r="CE22" s="9"/>
      <c r="CF22" s="17"/>
      <c r="CG22" s="9"/>
      <c r="CH22" s="17"/>
      <c r="CI22" s="9"/>
      <c r="CJ22" s="17"/>
      <c r="CK22" s="9"/>
      <c r="CL22" s="17"/>
      <c r="CM22" s="9"/>
      <c r="CN22" s="17"/>
      <c r="CO22" s="9"/>
      <c r="CP22" s="17"/>
      <c r="CQ22" s="9"/>
      <c r="CR22" s="17"/>
      <c r="CS22" s="9"/>
      <c r="CT22" s="17"/>
      <c r="CU22" s="9"/>
      <c r="CV22" s="17"/>
      <c r="CW22" s="9"/>
      <c r="CX22" s="20"/>
      <c r="CY22" s="29">
        <f t="shared" si="0"/>
        <v>3</v>
      </c>
      <c r="CZ22" s="207"/>
      <c r="DA22" s="185"/>
    </row>
    <row r="23" spans="1:105" x14ac:dyDescent="0.15">
      <c r="A23" s="213" t="s">
        <v>16</v>
      </c>
      <c r="B23" s="57" t="s">
        <v>39</v>
      </c>
      <c r="C23" s="142">
        <v>4</v>
      </c>
      <c r="D23" s="144">
        <v>3</v>
      </c>
      <c r="E23" s="142">
        <v>3</v>
      </c>
      <c r="F23" s="144"/>
      <c r="G23" s="142"/>
      <c r="H23" s="144"/>
      <c r="I23" s="142"/>
      <c r="J23" s="144"/>
      <c r="K23" s="10"/>
      <c r="L23" s="15"/>
      <c r="M23" s="10"/>
      <c r="N23" s="15"/>
      <c r="O23" s="10"/>
      <c r="P23" s="15"/>
      <c r="Q23" s="10"/>
      <c r="R23" s="15"/>
      <c r="S23" s="10"/>
      <c r="T23" s="15"/>
      <c r="U23" s="10"/>
      <c r="V23" s="15"/>
      <c r="W23" s="10"/>
      <c r="X23" s="15"/>
      <c r="Y23" s="10"/>
      <c r="Z23" s="15"/>
      <c r="AA23" s="10"/>
      <c r="AB23" s="15"/>
      <c r="AC23" s="10"/>
      <c r="AD23" s="15"/>
      <c r="AE23" s="10"/>
      <c r="AF23" s="15"/>
      <c r="AG23" s="10"/>
      <c r="AH23" s="15"/>
      <c r="AI23" s="10"/>
      <c r="AJ23" s="15"/>
      <c r="AK23" s="10"/>
      <c r="AL23" s="15"/>
      <c r="AM23" s="10"/>
      <c r="AN23" s="15"/>
      <c r="AO23" s="10"/>
      <c r="AP23" s="15"/>
      <c r="AQ23" s="10"/>
      <c r="AR23" s="15"/>
      <c r="AS23" s="10"/>
      <c r="AT23" s="15"/>
      <c r="AU23" s="10"/>
      <c r="AV23" s="15"/>
      <c r="AW23" s="10"/>
      <c r="AX23" s="15"/>
      <c r="AY23" s="10"/>
      <c r="AZ23" s="15"/>
      <c r="BA23" s="10"/>
      <c r="BB23" s="15"/>
      <c r="BC23" s="10"/>
      <c r="BD23" s="15"/>
      <c r="BE23" s="10"/>
      <c r="BF23" s="15"/>
      <c r="BG23" s="10"/>
      <c r="BH23" s="15"/>
      <c r="BI23" s="10"/>
      <c r="BJ23" s="15"/>
      <c r="BK23" s="10"/>
      <c r="BL23" s="15"/>
      <c r="BM23" s="10"/>
      <c r="BN23" s="15"/>
      <c r="BO23" s="10"/>
      <c r="BP23" s="15"/>
      <c r="BQ23" s="10"/>
      <c r="BR23" s="15"/>
      <c r="BS23" s="10"/>
      <c r="BT23" s="15"/>
      <c r="BU23" s="10"/>
      <c r="BV23" s="15"/>
      <c r="BW23" s="10"/>
      <c r="BX23" s="15"/>
      <c r="BY23" s="10"/>
      <c r="BZ23" s="15"/>
      <c r="CA23" s="10"/>
      <c r="CB23" s="15"/>
      <c r="CC23" s="10"/>
      <c r="CD23" s="15"/>
      <c r="CE23" s="10"/>
      <c r="CF23" s="15"/>
      <c r="CG23" s="10"/>
      <c r="CH23" s="15"/>
      <c r="CI23" s="10"/>
      <c r="CJ23" s="15"/>
      <c r="CK23" s="10"/>
      <c r="CL23" s="15"/>
      <c r="CM23" s="10"/>
      <c r="CN23" s="15"/>
      <c r="CO23" s="10"/>
      <c r="CP23" s="15"/>
      <c r="CQ23" s="10"/>
      <c r="CR23" s="15"/>
      <c r="CS23" s="10"/>
      <c r="CT23" s="15"/>
      <c r="CU23" s="10"/>
      <c r="CV23" s="15"/>
      <c r="CW23" s="10"/>
      <c r="CX23" s="18"/>
      <c r="CY23" s="24">
        <f t="shared" si="0"/>
        <v>3.3333333333333335</v>
      </c>
      <c r="CZ23" s="205">
        <f>IF(AVERAGE(C32:CX32)=0,NA(),AVERAGE(C32:CX32))</f>
        <v>14.666666666666666</v>
      </c>
      <c r="DA23" s="185"/>
    </row>
    <row r="24" spans="1:105" x14ac:dyDescent="0.15">
      <c r="A24" s="214"/>
      <c r="B24" s="12" t="s">
        <v>40</v>
      </c>
      <c r="C24" s="143">
        <v>3</v>
      </c>
      <c r="D24" s="145">
        <v>4</v>
      </c>
      <c r="E24" s="143">
        <v>3</v>
      </c>
      <c r="F24" s="145"/>
      <c r="G24" s="143"/>
      <c r="H24" s="145"/>
      <c r="I24" s="143"/>
      <c r="J24" s="145"/>
      <c r="K24" s="11"/>
      <c r="L24" s="16"/>
      <c r="M24" s="11"/>
      <c r="N24" s="16"/>
      <c r="O24" s="11"/>
      <c r="P24" s="16"/>
      <c r="Q24" s="11"/>
      <c r="R24" s="16"/>
      <c r="S24" s="11"/>
      <c r="T24" s="16"/>
      <c r="U24" s="11"/>
      <c r="V24" s="16"/>
      <c r="W24" s="11"/>
      <c r="X24" s="16"/>
      <c r="Y24" s="11"/>
      <c r="Z24" s="16"/>
      <c r="AA24" s="11"/>
      <c r="AB24" s="16"/>
      <c r="AC24" s="11"/>
      <c r="AD24" s="16"/>
      <c r="AE24" s="11"/>
      <c r="AF24" s="16"/>
      <c r="AG24" s="11"/>
      <c r="AH24" s="16"/>
      <c r="AI24" s="11"/>
      <c r="AJ24" s="16"/>
      <c r="AK24" s="11"/>
      <c r="AL24" s="16"/>
      <c r="AM24" s="11"/>
      <c r="AN24" s="16"/>
      <c r="AO24" s="11"/>
      <c r="AP24" s="16"/>
      <c r="AQ24" s="11"/>
      <c r="AR24" s="16"/>
      <c r="AS24" s="11"/>
      <c r="AT24" s="16"/>
      <c r="AU24" s="11"/>
      <c r="AV24" s="16"/>
      <c r="AW24" s="11"/>
      <c r="AX24" s="16"/>
      <c r="AY24" s="11"/>
      <c r="AZ24" s="16"/>
      <c r="BA24" s="11"/>
      <c r="BB24" s="16"/>
      <c r="BC24" s="11"/>
      <c r="BD24" s="16"/>
      <c r="BE24" s="11"/>
      <c r="BF24" s="16"/>
      <c r="BG24" s="11"/>
      <c r="BH24" s="16"/>
      <c r="BI24" s="11"/>
      <c r="BJ24" s="16"/>
      <c r="BK24" s="11"/>
      <c r="BL24" s="16"/>
      <c r="BM24" s="11"/>
      <c r="BN24" s="16"/>
      <c r="BO24" s="11"/>
      <c r="BP24" s="16"/>
      <c r="BQ24" s="11"/>
      <c r="BR24" s="16"/>
      <c r="BS24" s="11"/>
      <c r="BT24" s="16"/>
      <c r="BU24" s="11"/>
      <c r="BV24" s="16"/>
      <c r="BW24" s="11"/>
      <c r="BX24" s="16"/>
      <c r="BY24" s="11"/>
      <c r="BZ24" s="16"/>
      <c r="CA24" s="11"/>
      <c r="CB24" s="16"/>
      <c r="CC24" s="11"/>
      <c r="CD24" s="16"/>
      <c r="CE24" s="11"/>
      <c r="CF24" s="16"/>
      <c r="CG24" s="11"/>
      <c r="CH24" s="16"/>
      <c r="CI24" s="11"/>
      <c r="CJ24" s="16"/>
      <c r="CK24" s="11"/>
      <c r="CL24" s="16"/>
      <c r="CM24" s="11"/>
      <c r="CN24" s="16"/>
      <c r="CO24" s="11"/>
      <c r="CP24" s="16"/>
      <c r="CQ24" s="11"/>
      <c r="CR24" s="16"/>
      <c r="CS24" s="11"/>
      <c r="CT24" s="16"/>
      <c r="CU24" s="11"/>
      <c r="CV24" s="16"/>
      <c r="CW24" s="11"/>
      <c r="CX24" s="19"/>
      <c r="CY24" s="27">
        <f t="shared" si="0"/>
        <v>3.3333333333333335</v>
      </c>
      <c r="CZ24" s="206"/>
      <c r="DA24" s="185"/>
    </row>
    <row r="25" spans="1:105" x14ac:dyDescent="0.15">
      <c r="A25" s="214"/>
      <c r="B25" s="12" t="s">
        <v>41</v>
      </c>
      <c r="C25" s="143">
        <v>2</v>
      </c>
      <c r="D25" s="145">
        <v>3</v>
      </c>
      <c r="E25" s="143">
        <v>3</v>
      </c>
      <c r="F25" s="145"/>
      <c r="G25" s="143"/>
      <c r="H25" s="145"/>
      <c r="I25" s="143"/>
      <c r="J25" s="145"/>
      <c r="K25" s="11"/>
      <c r="L25" s="16"/>
      <c r="M25" s="11"/>
      <c r="N25" s="16"/>
      <c r="O25" s="11"/>
      <c r="P25" s="16"/>
      <c r="Q25" s="11"/>
      <c r="R25" s="16"/>
      <c r="S25" s="11"/>
      <c r="T25" s="16"/>
      <c r="U25" s="11"/>
      <c r="V25" s="16"/>
      <c r="W25" s="11"/>
      <c r="X25" s="16"/>
      <c r="Y25" s="11"/>
      <c r="Z25" s="16"/>
      <c r="AA25" s="11"/>
      <c r="AB25" s="16"/>
      <c r="AC25" s="11"/>
      <c r="AD25" s="16"/>
      <c r="AE25" s="11"/>
      <c r="AF25" s="16"/>
      <c r="AG25" s="11"/>
      <c r="AH25" s="16"/>
      <c r="AI25" s="11"/>
      <c r="AJ25" s="16"/>
      <c r="AK25" s="11"/>
      <c r="AL25" s="16"/>
      <c r="AM25" s="11"/>
      <c r="AN25" s="16"/>
      <c r="AO25" s="11"/>
      <c r="AP25" s="16"/>
      <c r="AQ25" s="11"/>
      <c r="AR25" s="16"/>
      <c r="AS25" s="11"/>
      <c r="AT25" s="16"/>
      <c r="AU25" s="11"/>
      <c r="AV25" s="16"/>
      <c r="AW25" s="11"/>
      <c r="AX25" s="16"/>
      <c r="AY25" s="11"/>
      <c r="AZ25" s="16"/>
      <c r="BA25" s="11"/>
      <c r="BB25" s="16"/>
      <c r="BC25" s="11"/>
      <c r="BD25" s="16"/>
      <c r="BE25" s="11"/>
      <c r="BF25" s="16"/>
      <c r="BG25" s="11"/>
      <c r="BH25" s="16"/>
      <c r="BI25" s="11"/>
      <c r="BJ25" s="16"/>
      <c r="BK25" s="11"/>
      <c r="BL25" s="16"/>
      <c r="BM25" s="11"/>
      <c r="BN25" s="16"/>
      <c r="BO25" s="11"/>
      <c r="BP25" s="16"/>
      <c r="BQ25" s="11"/>
      <c r="BR25" s="16"/>
      <c r="BS25" s="11"/>
      <c r="BT25" s="16"/>
      <c r="BU25" s="11"/>
      <c r="BV25" s="16"/>
      <c r="BW25" s="11"/>
      <c r="BX25" s="16"/>
      <c r="BY25" s="11"/>
      <c r="BZ25" s="16"/>
      <c r="CA25" s="11"/>
      <c r="CB25" s="16"/>
      <c r="CC25" s="11"/>
      <c r="CD25" s="16"/>
      <c r="CE25" s="11"/>
      <c r="CF25" s="16"/>
      <c r="CG25" s="11"/>
      <c r="CH25" s="16"/>
      <c r="CI25" s="11"/>
      <c r="CJ25" s="16"/>
      <c r="CK25" s="11"/>
      <c r="CL25" s="16"/>
      <c r="CM25" s="11"/>
      <c r="CN25" s="16"/>
      <c r="CO25" s="11"/>
      <c r="CP25" s="16"/>
      <c r="CQ25" s="11"/>
      <c r="CR25" s="16"/>
      <c r="CS25" s="11"/>
      <c r="CT25" s="16"/>
      <c r="CU25" s="11"/>
      <c r="CV25" s="16"/>
      <c r="CW25" s="11"/>
      <c r="CX25" s="19"/>
      <c r="CY25" s="27">
        <f t="shared" si="0"/>
        <v>2.6666666666666665</v>
      </c>
      <c r="CZ25" s="206"/>
      <c r="DA25" s="185"/>
    </row>
    <row r="26" spans="1:105" x14ac:dyDescent="0.15">
      <c r="A26" s="214"/>
      <c r="B26" s="12" t="s">
        <v>42</v>
      </c>
      <c r="C26" s="143">
        <v>2</v>
      </c>
      <c r="D26" s="145">
        <v>3</v>
      </c>
      <c r="E26" s="143">
        <v>4</v>
      </c>
      <c r="F26" s="145"/>
      <c r="G26" s="143"/>
      <c r="H26" s="145"/>
      <c r="I26" s="143"/>
      <c r="J26" s="145"/>
      <c r="K26" s="11"/>
      <c r="L26" s="16"/>
      <c r="M26" s="11"/>
      <c r="N26" s="16"/>
      <c r="O26" s="11"/>
      <c r="P26" s="16"/>
      <c r="Q26" s="11"/>
      <c r="R26" s="16"/>
      <c r="S26" s="11"/>
      <c r="T26" s="16"/>
      <c r="U26" s="11"/>
      <c r="V26" s="16"/>
      <c r="W26" s="11"/>
      <c r="X26" s="16"/>
      <c r="Y26" s="11"/>
      <c r="Z26" s="16"/>
      <c r="AA26" s="11"/>
      <c r="AB26" s="16"/>
      <c r="AC26" s="11"/>
      <c r="AD26" s="16"/>
      <c r="AE26" s="11"/>
      <c r="AF26" s="16"/>
      <c r="AG26" s="11"/>
      <c r="AH26" s="16"/>
      <c r="AI26" s="11"/>
      <c r="AJ26" s="16"/>
      <c r="AK26" s="11"/>
      <c r="AL26" s="16"/>
      <c r="AM26" s="11"/>
      <c r="AN26" s="16"/>
      <c r="AO26" s="11"/>
      <c r="AP26" s="16"/>
      <c r="AQ26" s="11"/>
      <c r="AR26" s="16"/>
      <c r="AS26" s="11"/>
      <c r="AT26" s="16"/>
      <c r="AU26" s="11"/>
      <c r="AV26" s="16"/>
      <c r="AW26" s="11"/>
      <c r="AX26" s="16"/>
      <c r="AY26" s="11"/>
      <c r="AZ26" s="16"/>
      <c r="BA26" s="11"/>
      <c r="BB26" s="16"/>
      <c r="BC26" s="11"/>
      <c r="BD26" s="16"/>
      <c r="BE26" s="11"/>
      <c r="BF26" s="16"/>
      <c r="BG26" s="11"/>
      <c r="BH26" s="16"/>
      <c r="BI26" s="11"/>
      <c r="BJ26" s="16"/>
      <c r="BK26" s="11"/>
      <c r="BL26" s="16"/>
      <c r="BM26" s="11"/>
      <c r="BN26" s="16"/>
      <c r="BO26" s="11"/>
      <c r="BP26" s="16"/>
      <c r="BQ26" s="11"/>
      <c r="BR26" s="16"/>
      <c r="BS26" s="11"/>
      <c r="BT26" s="16"/>
      <c r="BU26" s="11"/>
      <c r="BV26" s="16"/>
      <c r="BW26" s="11"/>
      <c r="BX26" s="16"/>
      <c r="BY26" s="11"/>
      <c r="BZ26" s="16"/>
      <c r="CA26" s="11"/>
      <c r="CB26" s="16"/>
      <c r="CC26" s="11"/>
      <c r="CD26" s="16"/>
      <c r="CE26" s="11"/>
      <c r="CF26" s="16"/>
      <c r="CG26" s="11"/>
      <c r="CH26" s="16"/>
      <c r="CI26" s="11"/>
      <c r="CJ26" s="16"/>
      <c r="CK26" s="11"/>
      <c r="CL26" s="16"/>
      <c r="CM26" s="11"/>
      <c r="CN26" s="16"/>
      <c r="CO26" s="11"/>
      <c r="CP26" s="16"/>
      <c r="CQ26" s="11"/>
      <c r="CR26" s="16"/>
      <c r="CS26" s="11"/>
      <c r="CT26" s="16"/>
      <c r="CU26" s="11"/>
      <c r="CV26" s="16"/>
      <c r="CW26" s="11"/>
      <c r="CX26" s="19"/>
      <c r="CY26" s="27">
        <f t="shared" si="0"/>
        <v>3</v>
      </c>
      <c r="CZ26" s="206"/>
      <c r="DA26" s="185"/>
    </row>
    <row r="27" spans="1:105" ht="14.25" thickBot="1" x14ac:dyDescent="0.2">
      <c r="A27" s="215"/>
      <c r="B27" s="58" t="s">
        <v>43</v>
      </c>
      <c r="C27" s="147">
        <v>1</v>
      </c>
      <c r="D27" s="148">
        <v>4</v>
      </c>
      <c r="E27" s="147">
        <v>2</v>
      </c>
      <c r="F27" s="148"/>
      <c r="G27" s="147"/>
      <c r="H27" s="148"/>
      <c r="I27" s="147"/>
      <c r="J27" s="148"/>
      <c r="K27" s="21"/>
      <c r="L27" s="22"/>
      <c r="M27" s="21"/>
      <c r="N27" s="22"/>
      <c r="O27" s="21"/>
      <c r="P27" s="22"/>
      <c r="Q27" s="21"/>
      <c r="R27" s="22"/>
      <c r="S27" s="21"/>
      <c r="T27" s="22"/>
      <c r="U27" s="21"/>
      <c r="V27" s="22"/>
      <c r="W27" s="21"/>
      <c r="X27" s="22"/>
      <c r="Y27" s="21"/>
      <c r="Z27" s="22"/>
      <c r="AA27" s="21"/>
      <c r="AB27" s="22"/>
      <c r="AC27" s="21"/>
      <c r="AD27" s="22"/>
      <c r="AE27" s="21"/>
      <c r="AF27" s="22"/>
      <c r="AG27" s="21"/>
      <c r="AH27" s="22"/>
      <c r="AI27" s="21"/>
      <c r="AJ27" s="22"/>
      <c r="AK27" s="21"/>
      <c r="AL27" s="22"/>
      <c r="AM27" s="21"/>
      <c r="AN27" s="22"/>
      <c r="AO27" s="21"/>
      <c r="AP27" s="22"/>
      <c r="AQ27" s="21"/>
      <c r="AR27" s="22"/>
      <c r="AS27" s="21"/>
      <c r="AT27" s="22"/>
      <c r="AU27" s="21"/>
      <c r="AV27" s="22"/>
      <c r="AW27" s="21"/>
      <c r="AX27" s="22"/>
      <c r="AY27" s="21"/>
      <c r="AZ27" s="22"/>
      <c r="BA27" s="21"/>
      <c r="BB27" s="22"/>
      <c r="BC27" s="21"/>
      <c r="BD27" s="22"/>
      <c r="BE27" s="21"/>
      <c r="BF27" s="22"/>
      <c r="BG27" s="21"/>
      <c r="BH27" s="22"/>
      <c r="BI27" s="21"/>
      <c r="BJ27" s="22"/>
      <c r="BK27" s="21"/>
      <c r="BL27" s="22"/>
      <c r="BM27" s="21"/>
      <c r="BN27" s="22"/>
      <c r="BO27" s="21"/>
      <c r="BP27" s="22"/>
      <c r="BQ27" s="21"/>
      <c r="BR27" s="22"/>
      <c r="BS27" s="21"/>
      <c r="BT27" s="22"/>
      <c r="BU27" s="21"/>
      <c r="BV27" s="22"/>
      <c r="BW27" s="21"/>
      <c r="BX27" s="22"/>
      <c r="BY27" s="21"/>
      <c r="BZ27" s="22"/>
      <c r="CA27" s="21"/>
      <c r="CB27" s="22"/>
      <c r="CC27" s="21"/>
      <c r="CD27" s="22"/>
      <c r="CE27" s="21"/>
      <c r="CF27" s="22"/>
      <c r="CG27" s="21"/>
      <c r="CH27" s="22"/>
      <c r="CI27" s="21"/>
      <c r="CJ27" s="22"/>
      <c r="CK27" s="21"/>
      <c r="CL27" s="22"/>
      <c r="CM27" s="21"/>
      <c r="CN27" s="22"/>
      <c r="CO27" s="21"/>
      <c r="CP27" s="22"/>
      <c r="CQ27" s="21"/>
      <c r="CR27" s="22"/>
      <c r="CS27" s="21"/>
      <c r="CT27" s="22"/>
      <c r="CU27" s="21"/>
      <c r="CV27" s="22"/>
      <c r="CW27" s="21"/>
      <c r="CX27" s="23"/>
      <c r="CY27" s="29">
        <f t="shared" si="0"/>
        <v>2.3333333333333335</v>
      </c>
      <c r="CZ27" s="207"/>
      <c r="DA27" s="186"/>
    </row>
    <row r="28" spans="1:105" x14ac:dyDescent="0.15">
      <c r="A28" s="196" t="s">
        <v>46</v>
      </c>
      <c r="B28" s="197"/>
      <c r="C28" s="24">
        <f>IF(SUM(C3:C7)=0,"",SUM(C3:C7))</f>
        <v>17</v>
      </c>
      <c r="D28" s="25">
        <f t="shared" ref="D28:BO28" si="1">IF(SUM(D3:D7)=0,"",SUM(D3:D7))</f>
        <v>15</v>
      </c>
      <c r="E28" s="25">
        <f t="shared" si="1"/>
        <v>15</v>
      </c>
      <c r="F28" s="25" t="str">
        <f t="shared" si="1"/>
        <v/>
      </c>
      <c r="G28" s="25" t="str">
        <f t="shared" si="1"/>
        <v/>
      </c>
      <c r="H28" s="25" t="str">
        <f t="shared" si="1"/>
        <v/>
      </c>
      <c r="I28" s="25" t="str">
        <f t="shared" si="1"/>
        <v/>
      </c>
      <c r="J28" s="25" t="str">
        <f t="shared" si="1"/>
        <v/>
      </c>
      <c r="K28" s="25" t="str">
        <f t="shared" si="1"/>
        <v/>
      </c>
      <c r="L28" s="25" t="str">
        <f t="shared" si="1"/>
        <v/>
      </c>
      <c r="M28" s="25" t="str">
        <f t="shared" si="1"/>
        <v/>
      </c>
      <c r="N28" s="25" t="str">
        <f t="shared" si="1"/>
        <v/>
      </c>
      <c r="O28" s="25" t="str">
        <f t="shared" si="1"/>
        <v/>
      </c>
      <c r="P28" s="25" t="str">
        <f t="shared" si="1"/>
        <v/>
      </c>
      <c r="Q28" s="25" t="str">
        <f t="shared" si="1"/>
        <v/>
      </c>
      <c r="R28" s="25" t="str">
        <f t="shared" si="1"/>
        <v/>
      </c>
      <c r="S28" s="25" t="str">
        <f t="shared" si="1"/>
        <v/>
      </c>
      <c r="T28" s="25" t="str">
        <f t="shared" si="1"/>
        <v/>
      </c>
      <c r="U28" s="25" t="str">
        <f t="shared" si="1"/>
        <v/>
      </c>
      <c r="V28" s="25" t="str">
        <f t="shared" si="1"/>
        <v/>
      </c>
      <c r="W28" s="25" t="str">
        <f t="shared" si="1"/>
        <v/>
      </c>
      <c r="X28" s="25" t="str">
        <f t="shared" si="1"/>
        <v/>
      </c>
      <c r="Y28" s="25" t="str">
        <f t="shared" si="1"/>
        <v/>
      </c>
      <c r="Z28" s="25" t="str">
        <f t="shared" si="1"/>
        <v/>
      </c>
      <c r="AA28" s="25" t="str">
        <f t="shared" si="1"/>
        <v/>
      </c>
      <c r="AB28" s="25" t="str">
        <f t="shared" si="1"/>
        <v/>
      </c>
      <c r="AC28" s="25" t="str">
        <f t="shared" si="1"/>
        <v/>
      </c>
      <c r="AD28" s="25" t="str">
        <f t="shared" si="1"/>
        <v/>
      </c>
      <c r="AE28" s="25" t="str">
        <f t="shared" si="1"/>
        <v/>
      </c>
      <c r="AF28" s="25" t="str">
        <f t="shared" si="1"/>
        <v/>
      </c>
      <c r="AG28" s="25" t="str">
        <f t="shared" si="1"/>
        <v/>
      </c>
      <c r="AH28" s="25" t="str">
        <f t="shared" si="1"/>
        <v/>
      </c>
      <c r="AI28" s="25" t="str">
        <f t="shared" si="1"/>
        <v/>
      </c>
      <c r="AJ28" s="25" t="str">
        <f t="shared" si="1"/>
        <v/>
      </c>
      <c r="AK28" s="25" t="str">
        <f t="shared" si="1"/>
        <v/>
      </c>
      <c r="AL28" s="25" t="str">
        <f t="shared" si="1"/>
        <v/>
      </c>
      <c r="AM28" s="25" t="str">
        <f t="shared" si="1"/>
        <v/>
      </c>
      <c r="AN28" s="25" t="str">
        <f t="shared" si="1"/>
        <v/>
      </c>
      <c r="AO28" s="25" t="str">
        <f t="shared" si="1"/>
        <v/>
      </c>
      <c r="AP28" s="25" t="str">
        <f t="shared" si="1"/>
        <v/>
      </c>
      <c r="AQ28" s="25" t="str">
        <f t="shared" si="1"/>
        <v/>
      </c>
      <c r="AR28" s="25" t="str">
        <f t="shared" si="1"/>
        <v/>
      </c>
      <c r="AS28" s="25" t="str">
        <f t="shared" si="1"/>
        <v/>
      </c>
      <c r="AT28" s="25" t="str">
        <f t="shared" si="1"/>
        <v/>
      </c>
      <c r="AU28" s="25" t="str">
        <f t="shared" si="1"/>
        <v/>
      </c>
      <c r="AV28" s="25" t="str">
        <f t="shared" si="1"/>
        <v/>
      </c>
      <c r="AW28" s="25" t="str">
        <f t="shared" si="1"/>
        <v/>
      </c>
      <c r="AX28" s="25" t="str">
        <f t="shared" si="1"/>
        <v/>
      </c>
      <c r="AY28" s="25" t="str">
        <f t="shared" si="1"/>
        <v/>
      </c>
      <c r="AZ28" s="25" t="str">
        <f t="shared" si="1"/>
        <v/>
      </c>
      <c r="BA28" s="25" t="str">
        <f t="shared" si="1"/>
        <v/>
      </c>
      <c r="BB28" s="25" t="str">
        <f t="shared" si="1"/>
        <v/>
      </c>
      <c r="BC28" s="25" t="str">
        <f t="shared" si="1"/>
        <v/>
      </c>
      <c r="BD28" s="25" t="str">
        <f t="shared" si="1"/>
        <v/>
      </c>
      <c r="BE28" s="25" t="str">
        <f t="shared" si="1"/>
        <v/>
      </c>
      <c r="BF28" s="25" t="str">
        <f t="shared" si="1"/>
        <v/>
      </c>
      <c r="BG28" s="25" t="str">
        <f t="shared" si="1"/>
        <v/>
      </c>
      <c r="BH28" s="25" t="str">
        <f t="shared" si="1"/>
        <v/>
      </c>
      <c r="BI28" s="25" t="str">
        <f t="shared" si="1"/>
        <v/>
      </c>
      <c r="BJ28" s="25" t="str">
        <f t="shared" si="1"/>
        <v/>
      </c>
      <c r="BK28" s="25" t="str">
        <f t="shared" si="1"/>
        <v/>
      </c>
      <c r="BL28" s="25" t="str">
        <f t="shared" si="1"/>
        <v/>
      </c>
      <c r="BM28" s="25" t="str">
        <f t="shared" si="1"/>
        <v/>
      </c>
      <c r="BN28" s="25" t="str">
        <f t="shared" si="1"/>
        <v/>
      </c>
      <c r="BO28" s="25" t="str">
        <f t="shared" si="1"/>
        <v/>
      </c>
      <c r="BP28" s="25" t="str">
        <f t="shared" ref="BP28:CX28" si="2">IF(SUM(BP3:BP7)=0,"",SUM(BP3:BP7))</f>
        <v/>
      </c>
      <c r="BQ28" s="25" t="str">
        <f t="shared" si="2"/>
        <v/>
      </c>
      <c r="BR28" s="25" t="str">
        <f t="shared" si="2"/>
        <v/>
      </c>
      <c r="BS28" s="25" t="str">
        <f t="shared" si="2"/>
        <v/>
      </c>
      <c r="BT28" s="25" t="str">
        <f t="shared" si="2"/>
        <v/>
      </c>
      <c r="BU28" s="25" t="str">
        <f t="shared" si="2"/>
        <v/>
      </c>
      <c r="BV28" s="25" t="str">
        <f t="shared" si="2"/>
        <v/>
      </c>
      <c r="BW28" s="25" t="str">
        <f t="shared" si="2"/>
        <v/>
      </c>
      <c r="BX28" s="25" t="str">
        <f t="shared" si="2"/>
        <v/>
      </c>
      <c r="BY28" s="25" t="str">
        <f t="shared" si="2"/>
        <v/>
      </c>
      <c r="BZ28" s="25" t="str">
        <f t="shared" si="2"/>
        <v/>
      </c>
      <c r="CA28" s="25" t="str">
        <f t="shared" si="2"/>
        <v/>
      </c>
      <c r="CB28" s="25" t="str">
        <f t="shared" si="2"/>
        <v/>
      </c>
      <c r="CC28" s="25" t="str">
        <f t="shared" si="2"/>
        <v/>
      </c>
      <c r="CD28" s="25" t="str">
        <f t="shared" si="2"/>
        <v/>
      </c>
      <c r="CE28" s="25" t="str">
        <f t="shared" si="2"/>
        <v/>
      </c>
      <c r="CF28" s="25" t="str">
        <f t="shared" si="2"/>
        <v/>
      </c>
      <c r="CG28" s="25" t="str">
        <f t="shared" si="2"/>
        <v/>
      </c>
      <c r="CH28" s="25" t="str">
        <f t="shared" si="2"/>
        <v/>
      </c>
      <c r="CI28" s="25" t="str">
        <f t="shared" si="2"/>
        <v/>
      </c>
      <c r="CJ28" s="25" t="str">
        <f t="shared" si="2"/>
        <v/>
      </c>
      <c r="CK28" s="25" t="str">
        <f t="shared" si="2"/>
        <v/>
      </c>
      <c r="CL28" s="25" t="str">
        <f t="shared" si="2"/>
        <v/>
      </c>
      <c r="CM28" s="25" t="str">
        <f t="shared" si="2"/>
        <v/>
      </c>
      <c r="CN28" s="25" t="str">
        <f t="shared" si="2"/>
        <v/>
      </c>
      <c r="CO28" s="25" t="str">
        <f t="shared" si="2"/>
        <v/>
      </c>
      <c r="CP28" s="25" t="str">
        <f t="shared" si="2"/>
        <v/>
      </c>
      <c r="CQ28" s="25" t="str">
        <f t="shared" si="2"/>
        <v/>
      </c>
      <c r="CR28" s="25" t="str">
        <f t="shared" si="2"/>
        <v/>
      </c>
      <c r="CS28" s="25" t="str">
        <f t="shared" si="2"/>
        <v/>
      </c>
      <c r="CT28" s="25" t="str">
        <f t="shared" si="2"/>
        <v/>
      </c>
      <c r="CU28" s="25" t="str">
        <f t="shared" si="2"/>
        <v/>
      </c>
      <c r="CV28" s="25" t="str">
        <f t="shared" si="2"/>
        <v/>
      </c>
      <c r="CW28" s="25" t="str">
        <f t="shared" si="2"/>
        <v/>
      </c>
      <c r="CX28" s="26" t="str">
        <f t="shared" si="2"/>
        <v/>
      </c>
    </row>
    <row r="29" spans="1:105" x14ac:dyDescent="0.15">
      <c r="A29" s="190" t="s">
        <v>47</v>
      </c>
      <c r="B29" s="191"/>
      <c r="C29" s="27">
        <f>IF(SUM(C8:C12)=0,"",SUM(C8:C12))</f>
        <v>16</v>
      </c>
      <c r="D29" s="28">
        <f t="shared" ref="D29:BO29" si="3">IF(SUM(D8:D12)=0,"",SUM(D8:D12))</f>
        <v>19</v>
      </c>
      <c r="E29" s="28">
        <f t="shared" si="3"/>
        <v>15</v>
      </c>
      <c r="F29" s="28" t="str">
        <f t="shared" si="3"/>
        <v/>
      </c>
      <c r="G29" s="28" t="str">
        <f t="shared" si="3"/>
        <v/>
      </c>
      <c r="H29" s="28" t="str">
        <f t="shared" si="3"/>
        <v/>
      </c>
      <c r="I29" s="28" t="str">
        <f t="shared" si="3"/>
        <v/>
      </c>
      <c r="J29" s="28" t="str">
        <f t="shared" si="3"/>
        <v/>
      </c>
      <c r="K29" s="28" t="str">
        <f t="shared" si="3"/>
        <v/>
      </c>
      <c r="L29" s="28" t="str">
        <f t="shared" si="3"/>
        <v/>
      </c>
      <c r="M29" s="28" t="str">
        <f t="shared" si="3"/>
        <v/>
      </c>
      <c r="N29" s="28" t="str">
        <f t="shared" si="3"/>
        <v/>
      </c>
      <c r="O29" s="28" t="str">
        <f t="shared" si="3"/>
        <v/>
      </c>
      <c r="P29" s="28" t="str">
        <f t="shared" si="3"/>
        <v/>
      </c>
      <c r="Q29" s="28" t="str">
        <f t="shared" si="3"/>
        <v/>
      </c>
      <c r="R29" s="28" t="str">
        <f t="shared" si="3"/>
        <v/>
      </c>
      <c r="S29" s="28" t="str">
        <f t="shared" si="3"/>
        <v/>
      </c>
      <c r="T29" s="28" t="str">
        <f t="shared" si="3"/>
        <v/>
      </c>
      <c r="U29" s="28" t="str">
        <f t="shared" si="3"/>
        <v/>
      </c>
      <c r="V29" s="28" t="str">
        <f t="shared" si="3"/>
        <v/>
      </c>
      <c r="W29" s="28" t="str">
        <f t="shared" si="3"/>
        <v/>
      </c>
      <c r="X29" s="28" t="str">
        <f t="shared" si="3"/>
        <v/>
      </c>
      <c r="Y29" s="28" t="str">
        <f t="shared" si="3"/>
        <v/>
      </c>
      <c r="Z29" s="28" t="str">
        <f t="shared" si="3"/>
        <v/>
      </c>
      <c r="AA29" s="28" t="str">
        <f t="shared" si="3"/>
        <v/>
      </c>
      <c r="AB29" s="28" t="str">
        <f t="shared" si="3"/>
        <v/>
      </c>
      <c r="AC29" s="28" t="str">
        <f t="shared" si="3"/>
        <v/>
      </c>
      <c r="AD29" s="28" t="str">
        <f t="shared" si="3"/>
        <v/>
      </c>
      <c r="AE29" s="28" t="str">
        <f t="shared" si="3"/>
        <v/>
      </c>
      <c r="AF29" s="28" t="str">
        <f t="shared" si="3"/>
        <v/>
      </c>
      <c r="AG29" s="28" t="str">
        <f t="shared" si="3"/>
        <v/>
      </c>
      <c r="AH29" s="28" t="str">
        <f t="shared" si="3"/>
        <v/>
      </c>
      <c r="AI29" s="28" t="str">
        <f t="shared" si="3"/>
        <v/>
      </c>
      <c r="AJ29" s="28" t="str">
        <f t="shared" si="3"/>
        <v/>
      </c>
      <c r="AK29" s="28" t="str">
        <f t="shared" si="3"/>
        <v/>
      </c>
      <c r="AL29" s="28" t="str">
        <f t="shared" si="3"/>
        <v/>
      </c>
      <c r="AM29" s="28" t="str">
        <f t="shared" si="3"/>
        <v/>
      </c>
      <c r="AN29" s="28" t="str">
        <f t="shared" si="3"/>
        <v/>
      </c>
      <c r="AO29" s="28" t="str">
        <f t="shared" si="3"/>
        <v/>
      </c>
      <c r="AP29" s="28" t="str">
        <f t="shared" si="3"/>
        <v/>
      </c>
      <c r="AQ29" s="28" t="str">
        <f t="shared" si="3"/>
        <v/>
      </c>
      <c r="AR29" s="28" t="str">
        <f t="shared" si="3"/>
        <v/>
      </c>
      <c r="AS29" s="28" t="str">
        <f t="shared" si="3"/>
        <v/>
      </c>
      <c r="AT29" s="28" t="str">
        <f t="shared" si="3"/>
        <v/>
      </c>
      <c r="AU29" s="28" t="str">
        <f t="shared" si="3"/>
        <v/>
      </c>
      <c r="AV29" s="28" t="str">
        <f t="shared" si="3"/>
        <v/>
      </c>
      <c r="AW29" s="28" t="str">
        <f t="shared" si="3"/>
        <v/>
      </c>
      <c r="AX29" s="28" t="str">
        <f t="shared" si="3"/>
        <v/>
      </c>
      <c r="AY29" s="28" t="str">
        <f t="shared" si="3"/>
        <v/>
      </c>
      <c r="AZ29" s="28" t="str">
        <f t="shared" si="3"/>
        <v/>
      </c>
      <c r="BA29" s="28" t="str">
        <f t="shared" si="3"/>
        <v/>
      </c>
      <c r="BB29" s="28" t="str">
        <f t="shared" si="3"/>
        <v/>
      </c>
      <c r="BC29" s="28" t="str">
        <f t="shared" si="3"/>
        <v/>
      </c>
      <c r="BD29" s="28" t="str">
        <f t="shared" si="3"/>
        <v/>
      </c>
      <c r="BE29" s="28" t="str">
        <f t="shared" si="3"/>
        <v/>
      </c>
      <c r="BF29" s="28" t="str">
        <f t="shared" si="3"/>
        <v/>
      </c>
      <c r="BG29" s="28" t="str">
        <f t="shared" si="3"/>
        <v/>
      </c>
      <c r="BH29" s="28" t="str">
        <f t="shared" si="3"/>
        <v/>
      </c>
      <c r="BI29" s="28" t="str">
        <f t="shared" si="3"/>
        <v/>
      </c>
      <c r="BJ29" s="28" t="str">
        <f t="shared" si="3"/>
        <v/>
      </c>
      <c r="BK29" s="28" t="str">
        <f t="shared" si="3"/>
        <v/>
      </c>
      <c r="BL29" s="28" t="str">
        <f t="shared" si="3"/>
        <v/>
      </c>
      <c r="BM29" s="28" t="str">
        <f t="shared" si="3"/>
        <v/>
      </c>
      <c r="BN29" s="28" t="str">
        <f t="shared" si="3"/>
        <v/>
      </c>
      <c r="BO29" s="28" t="str">
        <f t="shared" si="3"/>
        <v/>
      </c>
      <c r="BP29" s="28" t="str">
        <f t="shared" ref="BP29:CX29" si="4">IF(SUM(BP8:BP12)=0,"",SUM(BP8:BP12))</f>
        <v/>
      </c>
      <c r="BQ29" s="28" t="str">
        <f t="shared" si="4"/>
        <v/>
      </c>
      <c r="BR29" s="28" t="str">
        <f t="shared" si="4"/>
        <v/>
      </c>
      <c r="BS29" s="28" t="str">
        <f t="shared" si="4"/>
        <v/>
      </c>
      <c r="BT29" s="28" t="str">
        <f t="shared" si="4"/>
        <v/>
      </c>
      <c r="BU29" s="28" t="str">
        <f t="shared" si="4"/>
        <v/>
      </c>
      <c r="BV29" s="28" t="str">
        <f t="shared" si="4"/>
        <v/>
      </c>
      <c r="BW29" s="28" t="str">
        <f t="shared" si="4"/>
        <v/>
      </c>
      <c r="BX29" s="28" t="str">
        <f t="shared" si="4"/>
        <v/>
      </c>
      <c r="BY29" s="28" t="str">
        <f t="shared" si="4"/>
        <v/>
      </c>
      <c r="BZ29" s="28" t="str">
        <f t="shared" si="4"/>
        <v/>
      </c>
      <c r="CA29" s="28" t="str">
        <f t="shared" si="4"/>
        <v/>
      </c>
      <c r="CB29" s="28" t="str">
        <f t="shared" si="4"/>
        <v/>
      </c>
      <c r="CC29" s="28" t="str">
        <f t="shared" si="4"/>
        <v/>
      </c>
      <c r="CD29" s="28" t="str">
        <f t="shared" si="4"/>
        <v/>
      </c>
      <c r="CE29" s="28" t="str">
        <f t="shared" si="4"/>
        <v/>
      </c>
      <c r="CF29" s="28" t="str">
        <f t="shared" si="4"/>
        <v/>
      </c>
      <c r="CG29" s="28" t="str">
        <f t="shared" si="4"/>
        <v/>
      </c>
      <c r="CH29" s="28" t="str">
        <f t="shared" si="4"/>
        <v/>
      </c>
      <c r="CI29" s="28" t="str">
        <f t="shared" si="4"/>
        <v/>
      </c>
      <c r="CJ29" s="28" t="str">
        <f t="shared" si="4"/>
        <v/>
      </c>
      <c r="CK29" s="28" t="str">
        <f t="shared" si="4"/>
        <v/>
      </c>
      <c r="CL29" s="28" t="str">
        <f t="shared" si="4"/>
        <v/>
      </c>
      <c r="CM29" s="28" t="str">
        <f t="shared" si="4"/>
        <v/>
      </c>
      <c r="CN29" s="28" t="str">
        <f t="shared" si="4"/>
        <v/>
      </c>
      <c r="CO29" s="28" t="str">
        <f t="shared" si="4"/>
        <v/>
      </c>
      <c r="CP29" s="28" t="str">
        <f t="shared" si="4"/>
        <v/>
      </c>
      <c r="CQ29" s="28" t="str">
        <f t="shared" si="4"/>
        <v/>
      </c>
      <c r="CR29" s="28" t="str">
        <f t="shared" si="4"/>
        <v/>
      </c>
      <c r="CS29" s="28" t="str">
        <f t="shared" si="4"/>
        <v/>
      </c>
      <c r="CT29" s="28" t="str">
        <f t="shared" si="4"/>
        <v/>
      </c>
      <c r="CU29" s="28" t="str">
        <f t="shared" si="4"/>
        <v/>
      </c>
      <c r="CV29" s="28" t="str">
        <f t="shared" si="4"/>
        <v/>
      </c>
      <c r="CW29" s="28" t="str">
        <f t="shared" si="4"/>
        <v/>
      </c>
      <c r="CX29" s="7" t="str">
        <f t="shared" si="4"/>
        <v/>
      </c>
    </row>
    <row r="30" spans="1:105" x14ac:dyDescent="0.15">
      <c r="A30" s="190" t="s">
        <v>48</v>
      </c>
      <c r="B30" s="191"/>
      <c r="C30" s="27">
        <f>IF(SUM(C13:C17)=0,"",SUM(C13:C17))</f>
        <v>13</v>
      </c>
      <c r="D30" s="28">
        <f t="shared" ref="D30:BO30" si="5">IF(SUM(D13:D17)=0,"",SUM(D13:D17))</f>
        <v>15</v>
      </c>
      <c r="E30" s="28">
        <f t="shared" si="5"/>
        <v>17</v>
      </c>
      <c r="F30" s="28" t="str">
        <f t="shared" si="5"/>
        <v/>
      </c>
      <c r="G30" s="28" t="str">
        <f t="shared" si="5"/>
        <v/>
      </c>
      <c r="H30" s="28" t="str">
        <f t="shared" si="5"/>
        <v/>
      </c>
      <c r="I30" s="28" t="str">
        <f t="shared" si="5"/>
        <v/>
      </c>
      <c r="J30" s="28" t="str">
        <f t="shared" si="5"/>
        <v/>
      </c>
      <c r="K30" s="28" t="str">
        <f t="shared" si="5"/>
        <v/>
      </c>
      <c r="L30" s="28" t="str">
        <f t="shared" si="5"/>
        <v/>
      </c>
      <c r="M30" s="28" t="str">
        <f t="shared" si="5"/>
        <v/>
      </c>
      <c r="N30" s="28" t="str">
        <f t="shared" si="5"/>
        <v/>
      </c>
      <c r="O30" s="28" t="str">
        <f t="shared" si="5"/>
        <v/>
      </c>
      <c r="P30" s="28" t="str">
        <f t="shared" si="5"/>
        <v/>
      </c>
      <c r="Q30" s="28" t="str">
        <f t="shared" si="5"/>
        <v/>
      </c>
      <c r="R30" s="28" t="str">
        <f t="shared" si="5"/>
        <v/>
      </c>
      <c r="S30" s="28" t="str">
        <f t="shared" si="5"/>
        <v/>
      </c>
      <c r="T30" s="28" t="str">
        <f t="shared" si="5"/>
        <v/>
      </c>
      <c r="U30" s="28" t="str">
        <f t="shared" si="5"/>
        <v/>
      </c>
      <c r="V30" s="28" t="str">
        <f t="shared" si="5"/>
        <v/>
      </c>
      <c r="W30" s="28" t="str">
        <f t="shared" si="5"/>
        <v/>
      </c>
      <c r="X30" s="28" t="str">
        <f t="shared" si="5"/>
        <v/>
      </c>
      <c r="Y30" s="28" t="str">
        <f t="shared" si="5"/>
        <v/>
      </c>
      <c r="Z30" s="28" t="str">
        <f t="shared" si="5"/>
        <v/>
      </c>
      <c r="AA30" s="28" t="str">
        <f t="shared" si="5"/>
        <v/>
      </c>
      <c r="AB30" s="28" t="str">
        <f t="shared" si="5"/>
        <v/>
      </c>
      <c r="AC30" s="28" t="str">
        <f t="shared" si="5"/>
        <v/>
      </c>
      <c r="AD30" s="28" t="str">
        <f t="shared" si="5"/>
        <v/>
      </c>
      <c r="AE30" s="28" t="str">
        <f t="shared" si="5"/>
        <v/>
      </c>
      <c r="AF30" s="28" t="str">
        <f t="shared" si="5"/>
        <v/>
      </c>
      <c r="AG30" s="28" t="str">
        <f t="shared" si="5"/>
        <v/>
      </c>
      <c r="AH30" s="28" t="str">
        <f t="shared" si="5"/>
        <v/>
      </c>
      <c r="AI30" s="28" t="str">
        <f t="shared" si="5"/>
        <v/>
      </c>
      <c r="AJ30" s="28" t="str">
        <f t="shared" si="5"/>
        <v/>
      </c>
      <c r="AK30" s="28" t="str">
        <f t="shared" si="5"/>
        <v/>
      </c>
      <c r="AL30" s="28" t="str">
        <f t="shared" si="5"/>
        <v/>
      </c>
      <c r="AM30" s="28" t="str">
        <f t="shared" si="5"/>
        <v/>
      </c>
      <c r="AN30" s="28" t="str">
        <f t="shared" si="5"/>
        <v/>
      </c>
      <c r="AO30" s="28" t="str">
        <f t="shared" si="5"/>
        <v/>
      </c>
      <c r="AP30" s="28" t="str">
        <f t="shared" si="5"/>
        <v/>
      </c>
      <c r="AQ30" s="28" t="str">
        <f t="shared" si="5"/>
        <v/>
      </c>
      <c r="AR30" s="28" t="str">
        <f t="shared" si="5"/>
        <v/>
      </c>
      <c r="AS30" s="28" t="str">
        <f t="shared" si="5"/>
        <v/>
      </c>
      <c r="AT30" s="28" t="str">
        <f t="shared" si="5"/>
        <v/>
      </c>
      <c r="AU30" s="28" t="str">
        <f t="shared" si="5"/>
        <v/>
      </c>
      <c r="AV30" s="28" t="str">
        <f t="shared" si="5"/>
        <v/>
      </c>
      <c r="AW30" s="28" t="str">
        <f t="shared" si="5"/>
        <v/>
      </c>
      <c r="AX30" s="28" t="str">
        <f t="shared" si="5"/>
        <v/>
      </c>
      <c r="AY30" s="28" t="str">
        <f t="shared" si="5"/>
        <v/>
      </c>
      <c r="AZ30" s="28" t="str">
        <f t="shared" si="5"/>
        <v/>
      </c>
      <c r="BA30" s="28" t="str">
        <f t="shared" si="5"/>
        <v/>
      </c>
      <c r="BB30" s="28" t="str">
        <f t="shared" si="5"/>
        <v/>
      </c>
      <c r="BC30" s="28" t="str">
        <f t="shared" si="5"/>
        <v/>
      </c>
      <c r="BD30" s="28" t="str">
        <f t="shared" si="5"/>
        <v/>
      </c>
      <c r="BE30" s="28" t="str">
        <f t="shared" si="5"/>
        <v/>
      </c>
      <c r="BF30" s="28" t="str">
        <f t="shared" si="5"/>
        <v/>
      </c>
      <c r="BG30" s="28" t="str">
        <f t="shared" si="5"/>
        <v/>
      </c>
      <c r="BH30" s="28" t="str">
        <f t="shared" si="5"/>
        <v/>
      </c>
      <c r="BI30" s="28" t="str">
        <f t="shared" si="5"/>
        <v/>
      </c>
      <c r="BJ30" s="28" t="str">
        <f t="shared" si="5"/>
        <v/>
      </c>
      <c r="BK30" s="28" t="str">
        <f t="shared" si="5"/>
        <v/>
      </c>
      <c r="BL30" s="28" t="str">
        <f t="shared" si="5"/>
        <v/>
      </c>
      <c r="BM30" s="28" t="str">
        <f t="shared" si="5"/>
        <v/>
      </c>
      <c r="BN30" s="28" t="str">
        <f t="shared" si="5"/>
        <v/>
      </c>
      <c r="BO30" s="28" t="str">
        <f t="shared" si="5"/>
        <v/>
      </c>
      <c r="BP30" s="28" t="str">
        <f t="shared" ref="BP30:CX30" si="6">IF(SUM(BP13:BP17)=0,"",SUM(BP13:BP17))</f>
        <v/>
      </c>
      <c r="BQ30" s="28" t="str">
        <f t="shared" si="6"/>
        <v/>
      </c>
      <c r="BR30" s="28" t="str">
        <f t="shared" si="6"/>
        <v/>
      </c>
      <c r="BS30" s="28" t="str">
        <f t="shared" si="6"/>
        <v/>
      </c>
      <c r="BT30" s="28" t="str">
        <f t="shared" si="6"/>
        <v/>
      </c>
      <c r="BU30" s="28" t="str">
        <f t="shared" si="6"/>
        <v/>
      </c>
      <c r="BV30" s="28" t="str">
        <f t="shared" si="6"/>
        <v/>
      </c>
      <c r="BW30" s="28" t="str">
        <f t="shared" si="6"/>
        <v/>
      </c>
      <c r="BX30" s="28" t="str">
        <f t="shared" si="6"/>
        <v/>
      </c>
      <c r="BY30" s="28" t="str">
        <f t="shared" si="6"/>
        <v/>
      </c>
      <c r="BZ30" s="28" t="str">
        <f t="shared" si="6"/>
        <v/>
      </c>
      <c r="CA30" s="28" t="str">
        <f t="shared" si="6"/>
        <v/>
      </c>
      <c r="CB30" s="28" t="str">
        <f t="shared" si="6"/>
        <v/>
      </c>
      <c r="CC30" s="28" t="str">
        <f t="shared" si="6"/>
        <v/>
      </c>
      <c r="CD30" s="28" t="str">
        <f t="shared" si="6"/>
        <v/>
      </c>
      <c r="CE30" s="28" t="str">
        <f t="shared" si="6"/>
        <v/>
      </c>
      <c r="CF30" s="28" t="str">
        <f t="shared" si="6"/>
        <v/>
      </c>
      <c r="CG30" s="28" t="str">
        <f t="shared" si="6"/>
        <v/>
      </c>
      <c r="CH30" s="28" t="str">
        <f t="shared" si="6"/>
        <v/>
      </c>
      <c r="CI30" s="28" t="str">
        <f t="shared" si="6"/>
        <v/>
      </c>
      <c r="CJ30" s="28" t="str">
        <f t="shared" si="6"/>
        <v/>
      </c>
      <c r="CK30" s="28" t="str">
        <f t="shared" si="6"/>
        <v/>
      </c>
      <c r="CL30" s="28" t="str">
        <f t="shared" si="6"/>
        <v/>
      </c>
      <c r="CM30" s="28" t="str">
        <f t="shared" si="6"/>
        <v/>
      </c>
      <c r="CN30" s="28" t="str">
        <f t="shared" si="6"/>
        <v/>
      </c>
      <c r="CO30" s="28" t="str">
        <f t="shared" si="6"/>
        <v/>
      </c>
      <c r="CP30" s="28" t="str">
        <f t="shared" si="6"/>
        <v/>
      </c>
      <c r="CQ30" s="28" t="str">
        <f t="shared" si="6"/>
        <v/>
      </c>
      <c r="CR30" s="28" t="str">
        <f t="shared" si="6"/>
        <v/>
      </c>
      <c r="CS30" s="28" t="str">
        <f t="shared" si="6"/>
        <v/>
      </c>
      <c r="CT30" s="28" t="str">
        <f t="shared" si="6"/>
        <v/>
      </c>
      <c r="CU30" s="28" t="str">
        <f t="shared" si="6"/>
        <v/>
      </c>
      <c r="CV30" s="28" t="str">
        <f t="shared" si="6"/>
        <v/>
      </c>
      <c r="CW30" s="28" t="str">
        <f t="shared" si="6"/>
        <v/>
      </c>
      <c r="CX30" s="7" t="str">
        <f t="shared" si="6"/>
        <v/>
      </c>
    </row>
    <row r="31" spans="1:105" x14ac:dyDescent="0.15">
      <c r="A31" s="190" t="s">
        <v>49</v>
      </c>
      <c r="B31" s="191"/>
      <c r="C31" s="27">
        <f>IF(SUM(C18:C22)=0,"",SUM(C18:C22))</f>
        <v>16</v>
      </c>
      <c r="D31" s="28">
        <f t="shared" ref="D31:BO31" si="7">IF(SUM(D18:D22)=0,"",SUM(D18:D22))</f>
        <v>15</v>
      </c>
      <c r="E31" s="28">
        <f t="shared" si="7"/>
        <v>13</v>
      </c>
      <c r="F31" s="28" t="str">
        <f t="shared" si="7"/>
        <v/>
      </c>
      <c r="G31" s="28" t="str">
        <f t="shared" si="7"/>
        <v/>
      </c>
      <c r="H31" s="28" t="str">
        <f t="shared" si="7"/>
        <v/>
      </c>
      <c r="I31" s="28" t="str">
        <f t="shared" si="7"/>
        <v/>
      </c>
      <c r="J31" s="28" t="str">
        <f t="shared" si="7"/>
        <v/>
      </c>
      <c r="K31" s="28" t="str">
        <f t="shared" si="7"/>
        <v/>
      </c>
      <c r="L31" s="28" t="str">
        <f t="shared" si="7"/>
        <v/>
      </c>
      <c r="M31" s="28" t="str">
        <f t="shared" si="7"/>
        <v/>
      </c>
      <c r="N31" s="28" t="str">
        <f t="shared" si="7"/>
        <v/>
      </c>
      <c r="O31" s="28" t="str">
        <f t="shared" si="7"/>
        <v/>
      </c>
      <c r="P31" s="28" t="str">
        <f t="shared" si="7"/>
        <v/>
      </c>
      <c r="Q31" s="28" t="str">
        <f t="shared" si="7"/>
        <v/>
      </c>
      <c r="R31" s="28" t="str">
        <f t="shared" si="7"/>
        <v/>
      </c>
      <c r="S31" s="28" t="str">
        <f t="shared" si="7"/>
        <v/>
      </c>
      <c r="T31" s="28" t="str">
        <f t="shared" si="7"/>
        <v/>
      </c>
      <c r="U31" s="28" t="str">
        <f t="shared" si="7"/>
        <v/>
      </c>
      <c r="V31" s="28" t="str">
        <f t="shared" si="7"/>
        <v/>
      </c>
      <c r="W31" s="28" t="str">
        <f t="shared" si="7"/>
        <v/>
      </c>
      <c r="X31" s="28" t="str">
        <f t="shared" si="7"/>
        <v/>
      </c>
      <c r="Y31" s="28" t="str">
        <f t="shared" si="7"/>
        <v/>
      </c>
      <c r="Z31" s="28" t="str">
        <f t="shared" si="7"/>
        <v/>
      </c>
      <c r="AA31" s="28" t="str">
        <f t="shared" si="7"/>
        <v/>
      </c>
      <c r="AB31" s="28" t="str">
        <f t="shared" si="7"/>
        <v/>
      </c>
      <c r="AC31" s="28" t="str">
        <f t="shared" si="7"/>
        <v/>
      </c>
      <c r="AD31" s="28" t="str">
        <f t="shared" si="7"/>
        <v/>
      </c>
      <c r="AE31" s="28" t="str">
        <f t="shared" si="7"/>
        <v/>
      </c>
      <c r="AF31" s="28" t="str">
        <f t="shared" si="7"/>
        <v/>
      </c>
      <c r="AG31" s="28" t="str">
        <f t="shared" si="7"/>
        <v/>
      </c>
      <c r="AH31" s="28" t="str">
        <f t="shared" si="7"/>
        <v/>
      </c>
      <c r="AI31" s="28" t="str">
        <f t="shared" si="7"/>
        <v/>
      </c>
      <c r="AJ31" s="28" t="str">
        <f t="shared" si="7"/>
        <v/>
      </c>
      <c r="AK31" s="28" t="str">
        <f t="shared" si="7"/>
        <v/>
      </c>
      <c r="AL31" s="28" t="str">
        <f t="shared" si="7"/>
        <v/>
      </c>
      <c r="AM31" s="28" t="str">
        <f t="shared" si="7"/>
        <v/>
      </c>
      <c r="AN31" s="28" t="str">
        <f t="shared" si="7"/>
        <v/>
      </c>
      <c r="AO31" s="28" t="str">
        <f t="shared" si="7"/>
        <v/>
      </c>
      <c r="AP31" s="28" t="str">
        <f t="shared" si="7"/>
        <v/>
      </c>
      <c r="AQ31" s="28" t="str">
        <f t="shared" si="7"/>
        <v/>
      </c>
      <c r="AR31" s="28" t="str">
        <f t="shared" si="7"/>
        <v/>
      </c>
      <c r="AS31" s="28" t="str">
        <f t="shared" si="7"/>
        <v/>
      </c>
      <c r="AT31" s="28" t="str">
        <f t="shared" si="7"/>
        <v/>
      </c>
      <c r="AU31" s="28" t="str">
        <f t="shared" si="7"/>
        <v/>
      </c>
      <c r="AV31" s="28" t="str">
        <f t="shared" si="7"/>
        <v/>
      </c>
      <c r="AW31" s="28" t="str">
        <f t="shared" si="7"/>
        <v/>
      </c>
      <c r="AX31" s="28" t="str">
        <f t="shared" si="7"/>
        <v/>
      </c>
      <c r="AY31" s="28" t="str">
        <f t="shared" si="7"/>
        <v/>
      </c>
      <c r="AZ31" s="28" t="str">
        <f t="shared" si="7"/>
        <v/>
      </c>
      <c r="BA31" s="28" t="str">
        <f t="shared" si="7"/>
        <v/>
      </c>
      <c r="BB31" s="28" t="str">
        <f t="shared" si="7"/>
        <v/>
      </c>
      <c r="BC31" s="28" t="str">
        <f t="shared" si="7"/>
        <v/>
      </c>
      <c r="BD31" s="28" t="str">
        <f t="shared" si="7"/>
        <v/>
      </c>
      <c r="BE31" s="28" t="str">
        <f t="shared" si="7"/>
        <v/>
      </c>
      <c r="BF31" s="28" t="str">
        <f t="shared" si="7"/>
        <v/>
      </c>
      <c r="BG31" s="28" t="str">
        <f t="shared" si="7"/>
        <v/>
      </c>
      <c r="BH31" s="28" t="str">
        <f t="shared" si="7"/>
        <v/>
      </c>
      <c r="BI31" s="28" t="str">
        <f t="shared" si="7"/>
        <v/>
      </c>
      <c r="BJ31" s="28" t="str">
        <f t="shared" si="7"/>
        <v/>
      </c>
      <c r="BK31" s="28" t="str">
        <f t="shared" si="7"/>
        <v/>
      </c>
      <c r="BL31" s="28" t="str">
        <f t="shared" si="7"/>
        <v/>
      </c>
      <c r="BM31" s="28" t="str">
        <f t="shared" si="7"/>
        <v/>
      </c>
      <c r="BN31" s="28" t="str">
        <f t="shared" si="7"/>
        <v/>
      </c>
      <c r="BO31" s="28" t="str">
        <f t="shared" si="7"/>
        <v/>
      </c>
      <c r="BP31" s="28" t="str">
        <f t="shared" ref="BP31:CX31" si="8">IF(SUM(BP18:BP22)=0,"",SUM(BP18:BP22))</f>
        <v/>
      </c>
      <c r="BQ31" s="28" t="str">
        <f t="shared" si="8"/>
        <v/>
      </c>
      <c r="BR31" s="28" t="str">
        <f t="shared" si="8"/>
        <v/>
      </c>
      <c r="BS31" s="28" t="str">
        <f t="shared" si="8"/>
        <v/>
      </c>
      <c r="BT31" s="28" t="str">
        <f t="shared" si="8"/>
        <v/>
      </c>
      <c r="BU31" s="28" t="str">
        <f t="shared" si="8"/>
        <v/>
      </c>
      <c r="BV31" s="28" t="str">
        <f t="shared" si="8"/>
        <v/>
      </c>
      <c r="BW31" s="28" t="str">
        <f t="shared" si="8"/>
        <v/>
      </c>
      <c r="BX31" s="28" t="str">
        <f t="shared" si="8"/>
        <v/>
      </c>
      <c r="BY31" s="28" t="str">
        <f t="shared" si="8"/>
        <v/>
      </c>
      <c r="BZ31" s="28" t="str">
        <f t="shared" si="8"/>
        <v/>
      </c>
      <c r="CA31" s="28" t="str">
        <f t="shared" si="8"/>
        <v/>
      </c>
      <c r="CB31" s="28" t="str">
        <f t="shared" si="8"/>
        <v/>
      </c>
      <c r="CC31" s="28" t="str">
        <f t="shared" si="8"/>
        <v/>
      </c>
      <c r="CD31" s="28" t="str">
        <f t="shared" si="8"/>
        <v/>
      </c>
      <c r="CE31" s="28" t="str">
        <f t="shared" si="8"/>
        <v/>
      </c>
      <c r="CF31" s="28" t="str">
        <f t="shared" si="8"/>
        <v/>
      </c>
      <c r="CG31" s="28" t="str">
        <f t="shared" si="8"/>
        <v/>
      </c>
      <c r="CH31" s="28" t="str">
        <f t="shared" si="8"/>
        <v/>
      </c>
      <c r="CI31" s="28" t="str">
        <f t="shared" si="8"/>
        <v/>
      </c>
      <c r="CJ31" s="28" t="str">
        <f t="shared" si="8"/>
        <v/>
      </c>
      <c r="CK31" s="28" t="str">
        <f t="shared" si="8"/>
        <v/>
      </c>
      <c r="CL31" s="28" t="str">
        <f t="shared" si="8"/>
        <v/>
      </c>
      <c r="CM31" s="28" t="str">
        <f t="shared" si="8"/>
        <v/>
      </c>
      <c r="CN31" s="28" t="str">
        <f t="shared" si="8"/>
        <v/>
      </c>
      <c r="CO31" s="28" t="str">
        <f t="shared" si="8"/>
        <v/>
      </c>
      <c r="CP31" s="28" t="str">
        <f t="shared" si="8"/>
        <v/>
      </c>
      <c r="CQ31" s="28" t="str">
        <f t="shared" si="8"/>
        <v/>
      </c>
      <c r="CR31" s="28" t="str">
        <f t="shared" si="8"/>
        <v/>
      </c>
      <c r="CS31" s="28" t="str">
        <f t="shared" si="8"/>
        <v/>
      </c>
      <c r="CT31" s="28" t="str">
        <f t="shared" si="8"/>
        <v/>
      </c>
      <c r="CU31" s="28" t="str">
        <f t="shared" si="8"/>
        <v/>
      </c>
      <c r="CV31" s="28" t="str">
        <f t="shared" si="8"/>
        <v/>
      </c>
      <c r="CW31" s="28" t="str">
        <f t="shared" si="8"/>
        <v/>
      </c>
      <c r="CX31" s="7" t="str">
        <f t="shared" si="8"/>
        <v/>
      </c>
    </row>
    <row r="32" spans="1:105" ht="14.25" thickBot="1" x14ac:dyDescent="0.2">
      <c r="A32" s="192" t="s">
        <v>50</v>
      </c>
      <c r="B32" s="193"/>
      <c r="C32" s="30">
        <f>IF(SUM(C23:C27)=0,"",SUM(C23:C27))</f>
        <v>12</v>
      </c>
      <c r="D32" s="31">
        <f t="shared" ref="D32:BO32" si="9">IF(SUM(D23:D27)=0,"",SUM(D23:D27))</f>
        <v>17</v>
      </c>
      <c r="E32" s="31">
        <f t="shared" si="9"/>
        <v>15</v>
      </c>
      <c r="F32" s="31" t="str">
        <f t="shared" si="9"/>
        <v/>
      </c>
      <c r="G32" s="31" t="str">
        <f t="shared" si="9"/>
        <v/>
      </c>
      <c r="H32" s="31" t="str">
        <f t="shared" si="9"/>
        <v/>
      </c>
      <c r="I32" s="31" t="str">
        <f t="shared" si="9"/>
        <v/>
      </c>
      <c r="J32" s="31" t="str">
        <f t="shared" si="9"/>
        <v/>
      </c>
      <c r="K32" s="31" t="str">
        <f t="shared" si="9"/>
        <v/>
      </c>
      <c r="L32" s="31" t="str">
        <f t="shared" si="9"/>
        <v/>
      </c>
      <c r="M32" s="31" t="str">
        <f t="shared" si="9"/>
        <v/>
      </c>
      <c r="N32" s="31" t="str">
        <f t="shared" si="9"/>
        <v/>
      </c>
      <c r="O32" s="31" t="str">
        <f t="shared" si="9"/>
        <v/>
      </c>
      <c r="P32" s="31" t="str">
        <f t="shared" si="9"/>
        <v/>
      </c>
      <c r="Q32" s="31" t="str">
        <f t="shared" si="9"/>
        <v/>
      </c>
      <c r="R32" s="31" t="str">
        <f t="shared" si="9"/>
        <v/>
      </c>
      <c r="S32" s="31" t="str">
        <f t="shared" si="9"/>
        <v/>
      </c>
      <c r="T32" s="31" t="str">
        <f t="shared" si="9"/>
        <v/>
      </c>
      <c r="U32" s="31" t="str">
        <f t="shared" si="9"/>
        <v/>
      </c>
      <c r="V32" s="31" t="str">
        <f t="shared" si="9"/>
        <v/>
      </c>
      <c r="W32" s="31" t="str">
        <f t="shared" si="9"/>
        <v/>
      </c>
      <c r="X32" s="31" t="str">
        <f t="shared" si="9"/>
        <v/>
      </c>
      <c r="Y32" s="31" t="str">
        <f t="shared" si="9"/>
        <v/>
      </c>
      <c r="Z32" s="31" t="str">
        <f t="shared" si="9"/>
        <v/>
      </c>
      <c r="AA32" s="31" t="str">
        <f t="shared" si="9"/>
        <v/>
      </c>
      <c r="AB32" s="31" t="str">
        <f t="shared" si="9"/>
        <v/>
      </c>
      <c r="AC32" s="31" t="str">
        <f t="shared" si="9"/>
        <v/>
      </c>
      <c r="AD32" s="31" t="str">
        <f t="shared" si="9"/>
        <v/>
      </c>
      <c r="AE32" s="31" t="str">
        <f t="shared" si="9"/>
        <v/>
      </c>
      <c r="AF32" s="31" t="str">
        <f t="shared" si="9"/>
        <v/>
      </c>
      <c r="AG32" s="31" t="str">
        <f t="shared" si="9"/>
        <v/>
      </c>
      <c r="AH32" s="31" t="str">
        <f t="shared" si="9"/>
        <v/>
      </c>
      <c r="AI32" s="31" t="str">
        <f t="shared" si="9"/>
        <v/>
      </c>
      <c r="AJ32" s="31" t="str">
        <f t="shared" si="9"/>
        <v/>
      </c>
      <c r="AK32" s="31" t="str">
        <f t="shared" si="9"/>
        <v/>
      </c>
      <c r="AL32" s="31" t="str">
        <f t="shared" si="9"/>
        <v/>
      </c>
      <c r="AM32" s="31" t="str">
        <f t="shared" si="9"/>
        <v/>
      </c>
      <c r="AN32" s="31" t="str">
        <f t="shared" si="9"/>
        <v/>
      </c>
      <c r="AO32" s="31" t="str">
        <f t="shared" si="9"/>
        <v/>
      </c>
      <c r="AP32" s="31" t="str">
        <f t="shared" si="9"/>
        <v/>
      </c>
      <c r="AQ32" s="31" t="str">
        <f t="shared" si="9"/>
        <v/>
      </c>
      <c r="AR32" s="31" t="str">
        <f t="shared" si="9"/>
        <v/>
      </c>
      <c r="AS32" s="31" t="str">
        <f t="shared" si="9"/>
        <v/>
      </c>
      <c r="AT32" s="31" t="str">
        <f t="shared" si="9"/>
        <v/>
      </c>
      <c r="AU32" s="31" t="str">
        <f t="shared" si="9"/>
        <v/>
      </c>
      <c r="AV32" s="31" t="str">
        <f t="shared" si="9"/>
        <v/>
      </c>
      <c r="AW32" s="31" t="str">
        <f t="shared" si="9"/>
        <v/>
      </c>
      <c r="AX32" s="31" t="str">
        <f t="shared" si="9"/>
        <v/>
      </c>
      <c r="AY32" s="31" t="str">
        <f t="shared" si="9"/>
        <v/>
      </c>
      <c r="AZ32" s="31" t="str">
        <f t="shared" si="9"/>
        <v/>
      </c>
      <c r="BA32" s="31" t="str">
        <f t="shared" si="9"/>
        <v/>
      </c>
      <c r="BB32" s="31" t="str">
        <f t="shared" si="9"/>
        <v/>
      </c>
      <c r="BC32" s="31" t="str">
        <f t="shared" si="9"/>
        <v/>
      </c>
      <c r="BD32" s="31" t="str">
        <f t="shared" si="9"/>
        <v/>
      </c>
      <c r="BE32" s="31" t="str">
        <f t="shared" si="9"/>
        <v/>
      </c>
      <c r="BF32" s="31" t="str">
        <f t="shared" si="9"/>
        <v/>
      </c>
      <c r="BG32" s="31" t="str">
        <f t="shared" si="9"/>
        <v/>
      </c>
      <c r="BH32" s="31" t="str">
        <f t="shared" si="9"/>
        <v/>
      </c>
      <c r="BI32" s="31" t="str">
        <f t="shared" si="9"/>
        <v/>
      </c>
      <c r="BJ32" s="31" t="str">
        <f t="shared" si="9"/>
        <v/>
      </c>
      <c r="BK32" s="31" t="str">
        <f t="shared" si="9"/>
        <v/>
      </c>
      <c r="BL32" s="31" t="str">
        <f t="shared" si="9"/>
        <v/>
      </c>
      <c r="BM32" s="31" t="str">
        <f t="shared" si="9"/>
        <v/>
      </c>
      <c r="BN32" s="31" t="str">
        <f t="shared" si="9"/>
        <v/>
      </c>
      <c r="BO32" s="31" t="str">
        <f t="shared" si="9"/>
        <v/>
      </c>
      <c r="BP32" s="31" t="str">
        <f t="shared" ref="BP32:CX32" si="10">IF(SUM(BP23:BP27)=0,"",SUM(BP23:BP27))</f>
        <v/>
      </c>
      <c r="BQ32" s="31" t="str">
        <f t="shared" si="10"/>
        <v/>
      </c>
      <c r="BR32" s="31" t="str">
        <f t="shared" si="10"/>
        <v/>
      </c>
      <c r="BS32" s="31" t="str">
        <f t="shared" si="10"/>
        <v/>
      </c>
      <c r="BT32" s="31" t="str">
        <f t="shared" si="10"/>
        <v/>
      </c>
      <c r="BU32" s="31" t="str">
        <f t="shared" si="10"/>
        <v/>
      </c>
      <c r="BV32" s="31" t="str">
        <f t="shared" si="10"/>
        <v/>
      </c>
      <c r="BW32" s="31" t="str">
        <f t="shared" si="10"/>
        <v/>
      </c>
      <c r="BX32" s="31" t="str">
        <f t="shared" si="10"/>
        <v/>
      </c>
      <c r="BY32" s="31" t="str">
        <f t="shared" si="10"/>
        <v/>
      </c>
      <c r="BZ32" s="31" t="str">
        <f t="shared" si="10"/>
        <v/>
      </c>
      <c r="CA32" s="31" t="str">
        <f t="shared" si="10"/>
        <v/>
      </c>
      <c r="CB32" s="31" t="str">
        <f t="shared" si="10"/>
        <v/>
      </c>
      <c r="CC32" s="31" t="str">
        <f t="shared" si="10"/>
        <v/>
      </c>
      <c r="CD32" s="31" t="str">
        <f t="shared" si="10"/>
        <v/>
      </c>
      <c r="CE32" s="31" t="str">
        <f t="shared" si="10"/>
        <v/>
      </c>
      <c r="CF32" s="31" t="str">
        <f t="shared" si="10"/>
        <v/>
      </c>
      <c r="CG32" s="31" t="str">
        <f t="shared" si="10"/>
        <v/>
      </c>
      <c r="CH32" s="31" t="str">
        <f t="shared" si="10"/>
        <v/>
      </c>
      <c r="CI32" s="31" t="str">
        <f t="shared" si="10"/>
        <v/>
      </c>
      <c r="CJ32" s="31" t="str">
        <f t="shared" si="10"/>
        <v/>
      </c>
      <c r="CK32" s="31" t="str">
        <f t="shared" si="10"/>
        <v/>
      </c>
      <c r="CL32" s="31" t="str">
        <f t="shared" si="10"/>
        <v/>
      </c>
      <c r="CM32" s="31" t="str">
        <f t="shared" si="10"/>
        <v/>
      </c>
      <c r="CN32" s="31" t="str">
        <f t="shared" si="10"/>
        <v/>
      </c>
      <c r="CO32" s="31" t="str">
        <f t="shared" si="10"/>
        <v/>
      </c>
      <c r="CP32" s="31" t="str">
        <f t="shared" si="10"/>
        <v/>
      </c>
      <c r="CQ32" s="31" t="str">
        <f t="shared" si="10"/>
        <v/>
      </c>
      <c r="CR32" s="31" t="str">
        <f t="shared" si="10"/>
        <v/>
      </c>
      <c r="CS32" s="31" t="str">
        <f t="shared" si="10"/>
        <v/>
      </c>
      <c r="CT32" s="31" t="str">
        <f t="shared" si="10"/>
        <v/>
      </c>
      <c r="CU32" s="31" t="str">
        <f t="shared" si="10"/>
        <v/>
      </c>
      <c r="CV32" s="31" t="str">
        <f t="shared" si="10"/>
        <v/>
      </c>
      <c r="CW32" s="31" t="str">
        <f t="shared" si="10"/>
        <v/>
      </c>
      <c r="CX32" s="32" t="str">
        <f t="shared" si="10"/>
        <v/>
      </c>
    </row>
    <row r="33" spans="1:102" ht="14.25" thickBot="1" x14ac:dyDescent="0.2">
      <c r="A33" s="187" t="s">
        <v>59</v>
      </c>
      <c r="B33" s="188"/>
      <c r="C33" s="33">
        <f>IF(SUM(C28:C32)=0,"",SUM(C28:C32))</f>
        <v>74</v>
      </c>
      <c r="D33" s="34">
        <f t="shared" ref="D33:BO33" si="11">IF(SUM(D28:D32)=0,"",SUM(D28:D32))</f>
        <v>81</v>
      </c>
      <c r="E33" s="34">
        <f t="shared" si="11"/>
        <v>75</v>
      </c>
      <c r="F33" s="34" t="str">
        <f t="shared" si="11"/>
        <v/>
      </c>
      <c r="G33" s="34" t="str">
        <f t="shared" si="11"/>
        <v/>
      </c>
      <c r="H33" s="34" t="str">
        <f t="shared" si="11"/>
        <v/>
      </c>
      <c r="I33" s="34" t="str">
        <f t="shared" si="11"/>
        <v/>
      </c>
      <c r="J33" s="34" t="str">
        <f t="shared" si="11"/>
        <v/>
      </c>
      <c r="K33" s="34" t="str">
        <f t="shared" si="11"/>
        <v/>
      </c>
      <c r="L33" s="34" t="str">
        <f t="shared" si="11"/>
        <v/>
      </c>
      <c r="M33" s="34" t="str">
        <f t="shared" si="11"/>
        <v/>
      </c>
      <c r="N33" s="34" t="str">
        <f t="shared" si="11"/>
        <v/>
      </c>
      <c r="O33" s="34" t="str">
        <f t="shared" si="11"/>
        <v/>
      </c>
      <c r="P33" s="34" t="str">
        <f t="shared" si="11"/>
        <v/>
      </c>
      <c r="Q33" s="34" t="str">
        <f t="shared" si="11"/>
        <v/>
      </c>
      <c r="R33" s="34" t="str">
        <f t="shared" si="11"/>
        <v/>
      </c>
      <c r="S33" s="34" t="str">
        <f t="shared" si="11"/>
        <v/>
      </c>
      <c r="T33" s="34" t="str">
        <f t="shared" si="11"/>
        <v/>
      </c>
      <c r="U33" s="34" t="str">
        <f t="shared" si="11"/>
        <v/>
      </c>
      <c r="V33" s="34" t="str">
        <f t="shared" si="11"/>
        <v/>
      </c>
      <c r="W33" s="34" t="str">
        <f t="shared" si="11"/>
        <v/>
      </c>
      <c r="X33" s="34" t="str">
        <f t="shared" si="11"/>
        <v/>
      </c>
      <c r="Y33" s="34" t="str">
        <f t="shared" si="11"/>
        <v/>
      </c>
      <c r="Z33" s="34" t="str">
        <f t="shared" si="11"/>
        <v/>
      </c>
      <c r="AA33" s="34" t="str">
        <f t="shared" si="11"/>
        <v/>
      </c>
      <c r="AB33" s="34" t="str">
        <f t="shared" si="11"/>
        <v/>
      </c>
      <c r="AC33" s="34" t="str">
        <f t="shared" si="11"/>
        <v/>
      </c>
      <c r="AD33" s="34" t="str">
        <f t="shared" si="11"/>
        <v/>
      </c>
      <c r="AE33" s="34" t="str">
        <f t="shared" si="11"/>
        <v/>
      </c>
      <c r="AF33" s="34" t="str">
        <f t="shared" si="11"/>
        <v/>
      </c>
      <c r="AG33" s="34" t="str">
        <f t="shared" si="11"/>
        <v/>
      </c>
      <c r="AH33" s="34" t="str">
        <f t="shared" si="11"/>
        <v/>
      </c>
      <c r="AI33" s="34" t="str">
        <f t="shared" si="11"/>
        <v/>
      </c>
      <c r="AJ33" s="34" t="str">
        <f t="shared" si="11"/>
        <v/>
      </c>
      <c r="AK33" s="34" t="str">
        <f t="shared" si="11"/>
        <v/>
      </c>
      <c r="AL33" s="34" t="str">
        <f t="shared" si="11"/>
        <v/>
      </c>
      <c r="AM33" s="34" t="str">
        <f t="shared" si="11"/>
        <v/>
      </c>
      <c r="AN33" s="34" t="str">
        <f t="shared" si="11"/>
        <v/>
      </c>
      <c r="AO33" s="34" t="str">
        <f t="shared" si="11"/>
        <v/>
      </c>
      <c r="AP33" s="34" t="str">
        <f t="shared" si="11"/>
        <v/>
      </c>
      <c r="AQ33" s="34" t="str">
        <f t="shared" si="11"/>
        <v/>
      </c>
      <c r="AR33" s="34" t="str">
        <f t="shared" si="11"/>
        <v/>
      </c>
      <c r="AS33" s="34" t="str">
        <f t="shared" si="11"/>
        <v/>
      </c>
      <c r="AT33" s="34" t="str">
        <f t="shared" si="11"/>
        <v/>
      </c>
      <c r="AU33" s="34" t="str">
        <f t="shared" si="11"/>
        <v/>
      </c>
      <c r="AV33" s="34" t="str">
        <f t="shared" si="11"/>
        <v/>
      </c>
      <c r="AW33" s="34" t="str">
        <f t="shared" si="11"/>
        <v/>
      </c>
      <c r="AX33" s="34" t="str">
        <f t="shared" si="11"/>
        <v/>
      </c>
      <c r="AY33" s="34" t="str">
        <f t="shared" si="11"/>
        <v/>
      </c>
      <c r="AZ33" s="34" t="str">
        <f t="shared" si="11"/>
        <v/>
      </c>
      <c r="BA33" s="34" t="str">
        <f t="shared" si="11"/>
        <v/>
      </c>
      <c r="BB33" s="34" t="str">
        <f t="shared" si="11"/>
        <v/>
      </c>
      <c r="BC33" s="34" t="str">
        <f t="shared" si="11"/>
        <v/>
      </c>
      <c r="BD33" s="34" t="str">
        <f t="shared" si="11"/>
        <v/>
      </c>
      <c r="BE33" s="34" t="str">
        <f t="shared" si="11"/>
        <v/>
      </c>
      <c r="BF33" s="34" t="str">
        <f t="shared" si="11"/>
        <v/>
      </c>
      <c r="BG33" s="34" t="str">
        <f t="shared" si="11"/>
        <v/>
      </c>
      <c r="BH33" s="34" t="str">
        <f t="shared" si="11"/>
        <v/>
      </c>
      <c r="BI33" s="34" t="str">
        <f t="shared" si="11"/>
        <v/>
      </c>
      <c r="BJ33" s="34" t="str">
        <f t="shared" si="11"/>
        <v/>
      </c>
      <c r="BK33" s="34" t="str">
        <f t="shared" si="11"/>
        <v/>
      </c>
      <c r="BL33" s="34" t="str">
        <f t="shared" si="11"/>
        <v/>
      </c>
      <c r="BM33" s="34" t="str">
        <f t="shared" si="11"/>
        <v/>
      </c>
      <c r="BN33" s="34" t="str">
        <f t="shared" si="11"/>
        <v/>
      </c>
      <c r="BO33" s="34" t="str">
        <f t="shared" si="11"/>
        <v/>
      </c>
      <c r="BP33" s="34" t="str">
        <f t="shared" ref="BP33:CX33" si="12">IF(SUM(BP28:BP32)=0,"",SUM(BP28:BP32))</f>
        <v/>
      </c>
      <c r="BQ33" s="34" t="str">
        <f t="shared" si="12"/>
        <v/>
      </c>
      <c r="BR33" s="34" t="str">
        <f t="shared" si="12"/>
        <v/>
      </c>
      <c r="BS33" s="34" t="str">
        <f t="shared" si="12"/>
        <v/>
      </c>
      <c r="BT33" s="34" t="str">
        <f t="shared" si="12"/>
        <v/>
      </c>
      <c r="BU33" s="34" t="str">
        <f t="shared" si="12"/>
        <v/>
      </c>
      <c r="BV33" s="34" t="str">
        <f t="shared" si="12"/>
        <v/>
      </c>
      <c r="BW33" s="34" t="str">
        <f t="shared" si="12"/>
        <v/>
      </c>
      <c r="BX33" s="34" t="str">
        <f t="shared" si="12"/>
        <v/>
      </c>
      <c r="BY33" s="34" t="str">
        <f t="shared" si="12"/>
        <v/>
      </c>
      <c r="BZ33" s="34" t="str">
        <f t="shared" si="12"/>
        <v/>
      </c>
      <c r="CA33" s="34" t="str">
        <f t="shared" si="12"/>
        <v/>
      </c>
      <c r="CB33" s="34" t="str">
        <f t="shared" si="12"/>
        <v/>
      </c>
      <c r="CC33" s="34" t="str">
        <f t="shared" si="12"/>
        <v/>
      </c>
      <c r="CD33" s="34" t="str">
        <f t="shared" si="12"/>
        <v/>
      </c>
      <c r="CE33" s="34" t="str">
        <f t="shared" si="12"/>
        <v/>
      </c>
      <c r="CF33" s="34" t="str">
        <f t="shared" si="12"/>
        <v/>
      </c>
      <c r="CG33" s="34" t="str">
        <f t="shared" si="12"/>
        <v/>
      </c>
      <c r="CH33" s="34" t="str">
        <f t="shared" si="12"/>
        <v/>
      </c>
      <c r="CI33" s="34" t="str">
        <f t="shared" si="12"/>
        <v/>
      </c>
      <c r="CJ33" s="34" t="str">
        <f t="shared" si="12"/>
        <v/>
      </c>
      <c r="CK33" s="34" t="str">
        <f t="shared" si="12"/>
        <v/>
      </c>
      <c r="CL33" s="34" t="str">
        <f t="shared" si="12"/>
        <v/>
      </c>
      <c r="CM33" s="34" t="str">
        <f t="shared" si="12"/>
        <v/>
      </c>
      <c r="CN33" s="34" t="str">
        <f t="shared" si="12"/>
        <v/>
      </c>
      <c r="CO33" s="34" t="str">
        <f t="shared" si="12"/>
        <v/>
      </c>
      <c r="CP33" s="34" t="str">
        <f t="shared" si="12"/>
        <v/>
      </c>
      <c r="CQ33" s="34" t="str">
        <f t="shared" si="12"/>
        <v/>
      </c>
      <c r="CR33" s="34" t="str">
        <f t="shared" si="12"/>
        <v/>
      </c>
      <c r="CS33" s="34" t="str">
        <f t="shared" si="12"/>
        <v/>
      </c>
      <c r="CT33" s="34" t="str">
        <f t="shared" si="12"/>
        <v/>
      </c>
      <c r="CU33" s="34" t="str">
        <f t="shared" si="12"/>
        <v/>
      </c>
      <c r="CV33" s="34" t="str">
        <f t="shared" si="12"/>
        <v/>
      </c>
      <c r="CW33" s="34" t="str">
        <f t="shared" si="12"/>
        <v/>
      </c>
      <c r="CX33" s="34" t="str">
        <f t="shared" si="12"/>
        <v/>
      </c>
    </row>
  </sheetData>
  <mergeCells count="22">
    <mergeCell ref="A33:B33"/>
    <mergeCell ref="A13:A17"/>
    <mergeCell ref="CZ13:CZ17"/>
    <mergeCell ref="A18:A22"/>
    <mergeCell ref="CZ18:CZ22"/>
    <mergeCell ref="A23:A27"/>
    <mergeCell ref="CZ23:CZ27"/>
    <mergeCell ref="A28:B28"/>
    <mergeCell ref="A29:B29"/>
    <mergeCell ref="A30:B30"/>
    <mergeCell ref="A31:B31"/>
    <mergeCell ref="A32:B32"/>
    <mergeCell ref="A1:B2"/>
    <mergeCell ref="C1:CX1"/>
    <mergeCell ref="CY1:CY2"/>
    <mergeCell ref="CZ1:CZ2"/>
    <mergeCell ref="DA1:DA2"/>
    <mergeCell ref="A3:A7"/>
    <mergeCell ref="CZ3:CZ7"/>
    <mergeCell ref="DA3:DA27"/>
    <mergeCell ref="A8:A12"/>
    <mergeCell ref="CZ8:CZ12"/>
  </mergeCells>
  <phoneticPr fontId="1"/>
  <printOptions horizontalCentered="1" verticalCentered="1"/>
  <pageMargins left="0.31496062992125984" right="0.31496062992125984" top="0.55118110236220474" bottom="0.55118110236220474"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G33"/>
  <sheetViews>
    <sheetView zoomScaleNormal="100" workbookViewId="0">
      <selection activeCell="C3" sqref="C3:F27"/>
    </sheetView>
  </sheetViews>
  <sheetFormatPr defaultRowHeight="13.5" x14ac:dyDescent="0.15"/>
  <cols>
    <col min="1" max="1" width="2.5" style="2" bestFit="1" customWidth="1"/>
    <col min="2" max="2" width="3.375" style="2" bestFit="1" customWidth="1"/>
    <col min="3" max="3" width="3.5" bestFit="1" customWidth="1"/>
    <col min="4" max="52" width="3.5" customWidth="1"/>
    <col min="53" max="56" width="3.5" bestFit="1" customWidth="1"/>
    <col min="57" max="102" width="3.5" customWidth="1"/>
    <col min="103" max="103" width="9.5" bestFit="1" customWidth="1"/>
    <col min="104" max="104" width="9.5" customWidth="1"/>
    <col min="107" max="107" width="9.5" bestFit="1" customWidth="1"/>
    <col min="108" max="108" width="11.625" bestFit="1" customWidth="1"/>
    <col min="109" max="109" width="9.5" bestFit="1" customWidth="1"/>
    <col min="110" max="110" width="13.875" bestFit="1" customWidth="1"/>
    <col min="111" max="111" width="6.5" bestFit="1" customWidth="1"/>
  </cols>
  <sheetData>
    <row r="1" spans="1:111" x14ac:dyDescent="0.15">
      <c r="A1" s="226" t="s">
        <v>45</v>
      </c>
      <c r="B1" s="227"/>
      <c r="C1" s="230" t="s">
        <v>44</v>
      </c>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2"/>
      <c r="CY1" s="194" t="s">
        <v>51</v>
      </c>
      <c r="CZ1" s="211" t="s">
        <v>52</v>
      </c>
      <c r="DA1" s="189" t="s">
        <v>58</v>
      </c>
      <c r="DC1" t="s">
        <v>14</v>
      </c>
      <c r="DD1" t="s">
        <v>18</v>
      </c>
      <c r="DE1" t="s">
        <v>124</v>
      </c>
      <c r="DF1" t="s">
        <v>17</v>
      </c>
      <c r="DG1" t="s">
        <v>16</v>
      </c>
    </row>
    <row r="2" spans="1:111" ht="14.25" thickBot="1" x14ac:dyDescent="0.2">
      <c r="A2" s="228"/>
      <c r="B2" s="229"/>
      <c r="C2" s="70">
        <v>1</v>
      </c>
      <c r="D2" s="70">
        <v>2</v>
      </c>
      <c r="E2" s="70">
        <v>3</v>
      </c>
      <c r="F2" s="70">
        <v>4</v>
      </c>
      <c r="G2" s="70">
        <v>5</v>
      </c>
      <c r="H2" s="70">
        <v>6</v>
      </c>
      <c r="I2" s="70">
        <v>7</v>
      </c>
      <c r="J2" s="70">
        <v>8</v>
      </c>
      <c r="K2" s="70">
        <v>9</v>
      </c>
      <c r="L2" s="70">
        <v>10</v>
      </c>
      <c r="M2" s="70">
        <v>11</v>
      </c>
      <c r="N2" s="70">
        <v>12</v>
      </c>
      <c r="O2" s="70">
        <v>13</v>
      </c>
      <c r="P2" s="70">
        <v>14</v>
      </c>
      <c r="Q2" s="70">
        <v>15</v>
      </c>
      <c r="R2" s="70">
        <v>16</v>
      </c>
      <c r="S2" s="70">
        <v>17</v>
      </c>
      <c r="T2" s="70">
        <v>18</v>
      </c>
      <c r="U2" s="70">
        <v>19</v>
      </c>
      <c r="V2" s="70">
        <v>20</v>
      </c>
      <c r="W2" s="70">
        <v>21</v>
      </c>
      <c r="X2" s="70">
        <v>22</v>
      </c>
      <c r="Y2" s="70">
        <v>23</v>
      </c>
      <c r="Z2" s="70">
        <v>24</v>
      </c>
      <c r="AA2" s="70">
        <v>25</v>
      </c>
      <c r="AB2" s="70">
        <v>26</v>
      </c>
      <c r="AC2" s="70">
        <v>27</v>
      </c>
      <c r="AD2" s="70">
        <v>28</v>
      </c>
      <c r="AE2" s="70">
        <v>29</v>
      </c>
      <c r="AF2" s="70">
        <v>30</v>
      </c>
      <c r="AG2" s="70">
        <v>31</v>
      </c>
      <c r="AH2" s="70">
        <v>32</v>
      </c>
      <c r="AI2" s="70">
        <v>33</v>
      </c>
      <c r="AJ2" s="70">
        <v>34</v>
      </c>
      <c r="AK2" s="70">
        <v>35</v>
      </c>
      <c r="AL2" s="70">
        <v>36</v>
      </c>
      <c r="AM2" s="70">
        <v>37</v>
      </c>
      <c r="AN2" s="70">
        <v>38</v>
      </c>
      <c r="AO2" s="70">
        <v>39</v>
      </c>
      <c r="AP2" s="70">
        <v>40</v>
      </c>
      <c r="AQ2" s="70">
        <v>41</v>
      </c>
      <c r="AR2" s="70">
        <v>42</v>
      </c>
      <c r="AS2" s="70">
        <v>43</v>
      </c>
      <c r="AT2" s="70">
        <v>44</v>
      </c>
      <c r="AU2" s="70">
        <v>45</v>
      </c>
      <c r="AV2" s="70">
        <v>46</v>
      </c>
      <c r="AW2" s="70">
        <v>47</v>
      </c>
      <c r="AX2" s="70">
        <v>48</v>
      </c>
      <c r="AY2" s="70">
        <v>49</v>
      </c>
      <c r="AZ2" s="70">
        <v>50</v>
      </c>
      <c r="BA2" s="70">
        <v>51</v>
      </c>
      <c r="BB2" s="70">
        <v>52</v>
      </c>
      <c r="BC2" s="70">
        <v>53</v>
      </c>
      <c r="BD2" s="70">
        <v>54</v>
      </c>
      <c r="BE2" s="70">
        <v>55</v>
      </c>
      <c r="BF2" s="70">
        <v>56</v>
      </c>
      <c r="BG2" s="70">
        <v>57</v>
      </c>
      <c r="BH2" s="70">
        <v>58</v>
      </c>
      <c r="BI2" s="70">
        <v>59</v>
      </c>
      <c r="BJ2" s="70">
        <v>60</v>
      </c>
      <c r="BK2" s="70">
        <v>61</v>
      </c>
      <c r="BL2" s="70">
        <v>62</v>
      </c>
      <c r="BM2" s="70">
        <v>63</v>
      </c>
      <c r="BN2" s="70">
        <v>64</v>
      </c>
      <c r="BO2" s="70">
        <v>65</v>
      </c>
      <c r="BP2" s="70">
        <v>66</v>
      </c>
      <c r="BQ2" s="70">
        <v>67</v>
      </c>
      <c r="BR2" s="70">
        <v>68</v>
      </c>
      <c r="BS2" s="70">
        <v>69</v>
      </c>
      <c r="BT2" s="70">
        <v>70</v>
      </c>
      <c r="BU2" s="70">
        <v>71</v>
      </c>
      <c r="BV2" s="70">
        <v>72</v>
      </c>
      <c r="BW2" s="70">
        <v>73</v>
      </c>
      <c r="BX2" s="70">
        <v>74</v>
      </c>
      <c r="BY2" s="70">
        <v>75</v>
      </c>
      <c r="BZ2" s="70">
        <v>76</v>
      </c>
      <c r="CA2" s="70">
        <v>77</v>
      </c>
      <c r="CB2" s="70">
        <v>78</v>
      </c>
      <c r="CC2" s="70">
        <v>79</v>
      </c>
      <c r="CD2" s="70">
        <v>80</v>
      </c>
      <c r="CE2" s="70">
        <v>81</v>
      </c>
      <c r="CF2" s="70">
        <v>82</v>
      </c>
      <c r="CG2" s="70">
        <v>83</v>
      </c>
      <c r="CH2" s="70">
        <v>84</v>
      </c>
      <c r="CI2" s="70">
        <v>85</v>
      </c>
      <c r="CJ2" s="70">
        <v>86</v>
      </c>
      <c r="CK2" s="70">
        <v>87</v>
      </c>
      <c r="CL2" s="70">
        <v>88</v>
      </c>
      <c r="CM2" s="70">
        <v>89</v>
      </c>
      <c r="CN2" s="70">
        <v>90</v>
      </c>
      <c r="CO2" s="70">
        <v>91</v>
      </c>
      <c r="CP2" s="70">
        <v>92</v>
      </c>
      <c r="CQ2" s="70">
        <v>93</v>
      </c>
      <c r="CR2" s="70">
        <v>94</v>
      </c>
      <c r="CS2" s="70">
        <v>95</v>
      </c>
      <c r="CT2" s="70">
        <v>96</v>
      </c>
      <c r="CU2" s="70">
        <v>97</v>
      </c>
      <c r="CV2" s="70">
        <v>98</v>
      </c>
      <c r="CW2" s="70">
        <v>99</v>
      </c>
      <c r="CX2" s="71">
        <v>100</v>
      </c>
      <c r="CY2" s="195"/>
      <c r="CZ2" s="212"/>
      <c r="DA2" s="186"/>
      <c r="DC2">
        <f>CZ3</f>
        <v>13</v>
      </c>
      <c r="DD2">
        <f>CZ8</f>
        <v>13.75</v>
      </c>
      <c r="DE2">
        <f>CZ13</f>
        <v>12.5</v>
      </c>
      <c r="DF2">
        <f>CZ18</f>
        <v>12.25</v>
      </c>
      <c r="DG2">
        <f>CZ23</f>
        <v>12.25</v>
      </c>
    </row>
    <row r="3" spans="1:111" x14ac:dyDescent="0.15">
      <c r="A3" s="223" t="s">
        <v>14</v>
      </c>
      <c r="B3" s="72" t="s">
        <v>19</v>
      </c>
      <c r="C3" s="10">
        <v>4</v>
      </c>
      <c r="D3" s="75">
        <v>3</v>
      </c>
      <c r="E3" s="10">
        <v>2</v>
      </c>
      <c r="F3" s="75">
        <v>1</v>
      </c>
      <c r="G3" s="10"/>
      <c r="H3" s="75"/>
      <c r="I3" s="10"/>
      <c r="J3" s="75"/>
      <c r="K3" s="10"/>
      <c r="L3" s="75"/>
      <c r="M3" s="10"/>
      <c r="N3" s="75"/>
      <c r="O3" s="10"/>
      <c r="P3" s="75"/>
      <c r="Q3" s="10"/>
      <c r="R3" s="75"/>
      <c r="S3" s="10"/>
      <c r="T3" s="75"/>
      <c r="U3" s="10"/>
      <c r="V3" s="75"/>
      <c r="W3" s="10"/>
      <c r="X3" s="75"/>
      <c r="Y3" s="10"/>
      <c r="Z3" s="75"/>
      <c r="AA3" s="10"/>
      <c r="AB3" s="75"/>
      <c r="AC3" s="10"/>
      <c r="AD3" s="75"/>
      <c r="AE3" s="10"/>
      <c r="AF3" s="75"/>
      <c r="AG3" s="10"/>
      <c r="AH3" s="75"/>
      <c r="AI3" s="10"/>
      <c r="AJ3" s="75"/>
      <c r="AK3" s="10"/>
      <c r="AL3" s="75"/>
      <c r="AM3" s="10"/>
      <c r="AN3" s="75"/>
      <c r="AO3" s="10"/>
      <c r="AP3" s="75"/>
      <c r="AQ3" s="10"/>
      <c r="AR3" s="75"/>
      <c r="AS3" s="10"/>
      <c r="AT3" s="75"/>
      <c r="AU3" s="10"/>
      <c r="AV3" s="75"/>
      <c r="AW3" s="10"/>
      <c r="AX3" s="75"/>
      <c r="AY3" s="10"/>
      <c r="AZ3" s="75"/>
      <c r="BA3" s="10"/>
      <c r="BB3" s="75"/>
      <c r="BC3" s="10"/>
      <c r="BD3" s="75"/>
      <c r="BE3" s="10"/>
      <c r="BF3" s="75"/>
      <c r="BG3" s="10"/>
      <c r="BH3" s="75"/>
      <c r="BI3" s="10"/>
      <c r="BJ3" s="75"/>
      <c r="BK3" s="10"/>
      <c r="BL3" s="75"/>
      <c r="BM3" s="10"/>
      <c r="BN3" s="75"/>
      <c r="BO3" s="10"/>
      <c r="BP3" s="75"/>
      <c r="BQ3" s="10"/>
      <c r="BR3" s="75"/>
      <c r="BS3" s="10"/>
      <c r="BT3" s="75"/>
      <c r="BU3" s="10"/>
      <c r="BV3" s="75"/>
      <c r="BW3" s="10"/>
      <c r="BX3" s="75"/>
      <c r="BY3" s="10"/>
      <c r="BZ3" s="75"/>
      <c r="CA3" s="10"/>
      <c r="CB3" s="75"/>
      <c r="CC3" s="10"/>
      <c r="CD3" s="75"/>
      <c r="CE3" s="10"/>
      <c r="CF3" s="75"/>
      <c r="CG3" s="10"/>
      <c r="CH3" s="75"/>
      <c r="CI3" s="10"/>
      <c r="CJ3" s="75"/>
      <c r="CK3" s="10"/>
      <c r="CL3" s="75"/>
      <c r="CM3" s="10"/>
      <c r="CN3" s="75"/>
      <c r="CO3" s="10"/>
      <c r="CP3" s="75"/>
      <c r="CQ3" s="10"/>
      <c r="CR3" s="75"/>
      <c r="CS3" s="10"/>
      <c r="CT3" s="75"/>
      <c r="CU3" s="10"/>
      <c r="CV3" s="75"/>
      <c r="CW3" s="10"/>
      <c r="CX3" s="75"/>
      <c r="CY3" s="24">
        <f>AVERAGE(C3:CX3)</f>
        <v>2.5</v>
      </c>
      <c r="CZ3" s="205">
        <f>IF(AVERAGE(C28:CX28)=0,NA(),AVERAGE(C28:CX28))</f>
        <v>13</v>
      </c>
      <c r="DA3" s="184">
        <f>ROUND(AVERAGE(C33:CX33),0)</f>
        <v>64</v>
      </c>
    </row>
    <row r="4" spans="1:111" x14ac:dyDescent="0.15">
      <c r="A4" s="224"/>
      <c r="B4" s="73" t="s">
        <v>20</v>
      </c>
      <c r="C4" s="11">
        <v>4</v>
      </c>
      <c r="D4" s="76">
        <v>3</v>
      </c>
      <c r="E4" s="11">
        <v>4</v>
      </c>
      <c r="F4" s="76">
        <v>1</v>
      </c>
      <c r="G4" s="11"/>
      <c r="H4" s="76"/>
      <c r="I4" s="11"/>
      <c r="J4" s="76"/>
      <c r="K4" s="11"/>
      <c r="L4" s="76"/>
      <c r="M4" s="11"/>
      <c r="N4" s="76"/>
      <c r="O4" s="11"/>
      <c r="P4" s="76"/>
      <c r="Q4" s="11"/>
      <c r="R4" s="76"/>
      <c r="S4" s="11"/>
      <c r="T4" s="76"/>
      <c r="U4" s="11"/>
      <c r="V4" s="76"/>
      <c r="W4" s="11"/>
      <c r="X4" s="76"/>
      <c r="Y4" s="11"/>
      <c r="Z4" s="76"/>
      <c r="AA4" s="11"/>
      <c r="AB4" s="76"/>
      <c r="AC4" s="11"/>
      <c r="AD4" s="76"/>
      <c r="AE4" s="11"/>
      <c r="AF4" s="76"/>
      <c r="AG4" s="11"/>
      <c r="AH4" s="76"/>
      <c r="AI4" s="11"/>
      <c r="AJ4" s="76"/>
      <c r="AK4" s="11"/>
      <c r="AL4" s="76"/>
      <c r="AM4" s="11"/>
      <c r="AN4" s="76"/>
      <c r="AO4" s="11"/>
      <c r="AP4" s="76"/>
      <c r="AQ4" s="11"/>
      <c r="AR4" s="76"/>
      <c r="AS4" s="11"/>
      <c r="AT4" s="76"/>
      <c r="AU4" s="11"/>
      <c r="AV4" s="76"/>
      <c r="AW4" s="11"/>
      <c r="AX4" s="76"/>
      <c r="AY4" s="11"/>
      <c r="AZ4" s="76"/>
      <c r="BA4" s="11"/>
      <c r="BB4" s="76"/>
      <c r="BC4" s="11"/>
      <c r="BD4" s="76"/>
      <c r="BE4" s="11"/>
      <c r="BF4" s="76"/>
      <c r="BG4" s="11"/>
      <c r="BH4" s="76"/>
      <c r="BI4" s="11"/>
      <c r="BJ4" s="76"/>
      <c r="BK4" s="11"/>
      <c r="BL4" s="76"/>
      <c r="BM4" s="11"/>
      <c r="BN4" s="76"/>
      <c r="BO4" s="11"/>
      <c r="BP4" s="76"/>
      <c r="BQ4" s="11"/>
      <c r="BR4" s="76"/>
      <c r="BS4" s="11"/>
      <c r="BT4" s="76"/>
      <c r="BU4" s="11"/>
      <c r="BV4" s="76"/>
      <c r="BW4" s="11"/>
      <c r="BX4" s="76"/>
      <c r="BY4" s="11"/>
      <c r="BZ4" s="76"/>
      <c r="CA4" s="11"/>
      <c r="CB4" s="76"/>
      <c r="CC4" s="11"/>
      <c r="CD4" s="76"/>
      <c r="CE4" s="11"/>
      <c r="CF4" s="76"/>
      <c r="CG4" s="11"/>
      <c r="CH4" s="76"/>
      <c r="CI4" s="11"/>
      <c r="CJ4" s="76"/>
      <c r="CK4" s="11"/>
      <c r="CL4" s="76"/>
      <c r="CM4" s="11"/>
      <c r="CN4" s="76"/>
      <c r="CO4" s="11"/>
      <c r="CP4" s="76"/>
      <c r="CQ4" s="11"/>
      <c r="CR4" s="76"/>
      <c r="CS4" s="11"/>
      <c r="CT4" s="76"/>
      <c r="CU4" s="11"/>
      <c r="CV4" s="76"/>
      <c r="CW4" s="11"/>
      <c r="CX4" s="76"/>
      <c r="CY4" s="27">
        <f t="shared" ref="CY4:CY27" si="0">AVERAGE(C4:CX4)</f>
        <v>3</v>
      </c>
      <c r="CZ4" s="206"/>
      <c r="DA4" s="185"/>
    </row>
    <row r="5" spans="1:111" x14ac:dyDescent="0.15">
      <c r="A5" s="224"/>
      <c r="B5" s="73" t="s">
        <v>21</v>
      </c>
      <c r="C5" s="11">
        <v>3</v>
      </c>
      <c r="D5" s="76">
        <v>3</v>
      </c>
      <c r="E5" s="11">
        <v>4</v>
      </c>
      <c r="F5" s="76">
        <v>1</v>
      </c>
      <c r="G5" s="11"/>
      <c r="H5" s="76"/>
      <c r="I5" s="11"/>
      <c r="J5" s="76"/>
      <c r="K5" s="11"/>
      <c r="L5" s="76"/>
      <c r="M5" s="11"/>
      <c r="N5" s="76"/>
      <c r="O5" s="11"/>
      <c r="P5" s="76"/>
      <c r="Q5" s="11"/>
      <c r="R5" s="76"/>
      <c r="S5" s="11"/>
      <c r="T5" s="76"/>
      <c r="U5" s="11"/>
      <c r="V5" s="76"/>
      <c r="W5" s="11"/>
      <c r="X5" s="76"/>
      <c r="Y5" s="11"/>
      <c r="Z5" s="76"/>
      <c r="AA5" s="11"/>
      <c r="AB5" s="76"/>
      <c r="AC5" s="11"/>
      <c r="AD5" s="76"/>
      <c r="AE5" s="11"/>
      <c r="AF5" s="76"/>
      <c r="AG5" s="11"/>
      <c r="AH5" s="76"/>
      <c r="AI5" s="11"/>
      <c r="AJ5" s="76"/>
      <c r="AK5" s="11"/>
      <c r="AL5" s="76"/>
      <c r="AM5" s="11"/>
      <c r="AN5" s="76"/>
      <c r="AO5" s="11"/>
      <c r="AP5" s="76"/>
      <c r="AQ5" s="11"/>
      <c r="AR5" s="76"/>
      <c r="AS5" s="11"/>
      <c r="AT5" s="76"/>
      <c r="AU5" s="11"/>
      <c r="AV5" s="76"/>
      <c r="AW5" s="11"/>
      <c r="AX5" s="76"/>
      <c r="AY5" s="11"/>
      <c r="AZ5" s="76"/>
      <c r="BA5" s="11"/>
      <c r="BB5" s="76"/>
      <c r="BC5" s="11"/>
      <c r="BD5" s="76"/>
      <c r="BE5" s="11"/>
      <c r="BF5" s="76"/>
      <c r="BG5" s="11"/>
      <c r="BH5" s="76"/>
      <c r="BI5" s="11"/>
      <c r="BJ5" s="76"/>
      <c r="BK5" s="11"/>
      <c r="BL5" s="76"/>
      <c r="BM5" s="11"/>
      <c r="BN5" s="76"/>
      <c r="BO5" s="11"/>
      <c r="BP5" s="76"/>
      <c r="BQ5" s="11"/>
      <c r="BR5" s="76"/>
      <c r="BS5" s="11"/>
      <c r="BT5" s="76"/>
      <c r="BU5" s="11"/>
      <c r="BV5" s="76"/>
      <c r="BW5" s="11"/>
      <c r="BX5" s="76"/>
      <c r="BY5" s="11"/>
      <c r="BZ5" s="76"/>
      <c r="CA5" s="11"/>
      <c r="CB5" s="76"/>
      <c r="CC5" s="11"/>
      <c r="CD5" s="76"/>
      <c r="CE5" s="11"/>
      <c r="CF5" s="76"/>
      <c r="CG5" s="11"/>
      <c r="CH5" s="76"/>
      <c r="CI5" s="11"/>
      <c r="CJ5" s="76"/>
      <c r="CK5" s="11"/>
      <c r="CL5" s="76"/>
      <c r="CM5" s="11"/>
      <c r="CN5" s="76"/>
      <c r="CO5" s="11"/>
      <c r="CP5" s="76"/>
      <c r="CQ5" s="11"/>
      <c r="CR5" s="76"/>
      <c r="CS5" s="11"/>
      <c r="CT5" s="76"/>
      <c r="CU5" s="11"/>
      <c r="CV5" s="76"/>
      <c r="CW5" s="11"/>
      <c r="CX5" s="76"/>
      <c r="CY5" s="27">
        <f t="shared" si="0"/>
        <v>2.75</v>
      </c>
      <c r="CZ5" s="206"/>
      <c r="DA5" s="185"/>
    </row>
    <row r="6" spans="1:111" x14ac:dyDescent="0.15">
      <c r="A6" s="224"/>
      <c r="B6" s="73" t="s">
        <v>22</v>
      </c>
      <c r="C6" s="11">
        <v>3</v>
      </c>
      <c r="D6" s="76">
        <v>3</v>
      </c>
      <c r="E6" s="11">
        <v>3</v>
      </c>
      <c r="F6" s="76">
        <v>1</v>
      </c>
      <c r="G6" s="11"/>
      <c r="H6" s="76"/>
      <c r="I6" s="11"/>
      <c r="J6" s="76"/>
      <c r="K6" s="11"/>
      <c r="L6" s="76"/>
      <c r="M6" s="11"/>
      <c r="N6" s="76"/>
      <c r="O6" s="11"/>
      <c r="P6" s="76"/>
      <c r="Q6" s="11"/>
      <c r="R6" s="76"/>
      <c r="S6" s="11"/>
      <c r="T6" s="76"/>
      <c r="U6" s="11"/>
      <c r="V6" s="76"/>
      <c r="W6" s="11"/>
      <c r="X6" s="76"/>
      <c r="Y6" s="11"/>
      <c r="Z6" s="76"/>
      <c r="AA6" s="11"/>
      <c r="AB6" s="76"/>
      <c r="AC6" s="11"/>
      <c r="AD6" s="76"/>
      <c r="AE6" s="11"/>
      <c r="AF6" s="76"/>
      <c r="AG6" s="11"/>
      <c r="AH6" s="76"/>
      <c r="AI6" s="11"/>
      <c r="AJ6" s="76"/>
      <c r="AK6" s="11"/>
      <c r="AL6" s="76"/>
      <c r="AM6" s="11"/>
      <c r="AN6" s="76"/>
      <c r="AO6" s="11"/>
      <c r="AP6" s="76"/>
      <c r="AQ6" s="11"/>
      <c r="AR6" s="76"/>
      <c r="AS6" s="11"/>
      <c r="AT6" s="76"/>
      <c r="AU6" s="11"/>
      <c r="AV6" s="76"/>
      <c r="AW6" s="11"/>
      <c r="AX6" s="76"/>
      <c r="AY6" s="11"/>
      <c r="AZ6" s="76"/>
      <c r="BA6" s="11"/>
      <c r="BB6" s="76"/>
      <c r="BC6" s="11"/>
      <c r="BD6" s="76"/>
      <c r="BE6" s="11"/>
      <c r="BF6" s="76"/>
      <c r="BG6" s="11"/>
      <c r="BH6" s="76"/>
      <c r="BI6" s="11"/>
      <c r="BJ6" s="76"/>
      <c r="BK6" s="11"/>
      <c r="BL6" s="76"/>
      <c r="BM6" s="11"/>
      <c r="BN6" s="76"/>
      <c r="BO6" s="11"/>
      <c r="BP6" s="76"/>
      <c r="BQ6" s="11"/>
      <c r="BR6" s="76"/>
      <c r="BS6" s="11"/>
      <c r="BT6" s="76"/>
      <c r="BU6" s="11"/>
      <c r="BV6" s="76"/>
      <c r="BW6" s="11"/>
      <c r="BX6" s="76"/>
      <c r="BY6" s="11"/>
      <c r="BZ6" s="76"/>
      <c r="CA6" s="11"/>
      <c r="CB6" s="76"/>
      <c r="CC6" s="11"/>
      <c r="CD6" s="76"/>
      <c r="CE6" s="11"/>
      <c r="CF6" s="76"/>
      <c r="CG6" s="11"/>
      <c r="CH6" s="76"/>
      <c r="CI6" s="11"/>
      <c r="CJ6" s="76"/>
      <c r="CK6" s="11"/>
      <c r="CL6" s="76"/>
      <c r="CM6" s="11"/>
      <c r="CN6" s="76"/>
      <c r="CO6" s="11"/>
      <c r="CP6" s="76"/>
      <c r="CQ6" s="11"/>
      <c r="CR6" s="76"/>
      <c r="CS6" s="11"/>
      <c r="CT6" s="76"/>
      <c r="CU6" s="11"/>
      <c r="CV6" s="76"/>
      <c r="CW6" s="11"/>
      <c r="CX6" s="76"/>
      <c r="CY6" s="27">
        <f t="shared" si="0"/>
        <v>2.5</v>
      </c>
      <c r="CZ6" s="206"/>
      <c r="DA6" s="185"/>
    </row>
    <row r="7" spans="1:111" ht="14.25" thickBot="1" x14ac:dyDescent="0.2">
      <c r="A7" s="225"/>
      <c r="B7" s="74" t="s">
        <v>23</v>
      </c>
      <c r="C7" s="9">
        <v>3</v>
      </c>
      <c r="D7" s="77">
        <v>3</v>
      </c>
      <c r="E7" s="9">
        <v>2</v>
      </c>
      <c r="F7" s="77">
        <v>1</v>
      </c>
      <c r="G7" s="9"/>
      <c r="H7" s="77"/>
      <c r="I7" s="9"/>
      <c r="J7" s="77"/>
      <c r="K7" s="9"/>
      <c r="L7" s="77"/>
      <c r="M7" s="9"/>
      <c r="N7" s="77"/>
      <c r="O7" s="9"/>
      <c r="P7" s="77"/>
      <c r="Q7" s="9"/>
      <c r="R7" s="77"/>
      <c r="S7" s="9"/>
      <c r="T7" s="77"/>
      <c r="U7" s="9"/>
      <c r="V7" s="77"/>
      <c r="W7" s="9"/>
      <c r="X7" s="77"/>
      <c r="Y7" s="9"/>
      <c r="Z7" s="77"/>
      <c r="AA7" s="9"/>
      <c r="AB7" s="77"/>
      <c r="AC7" s="9"/>
      <c r="AD7" s="77"/>
      <c r="AE7" s="9"/>
      <c r="AF7" s="77"/>
      <c r="AG7" s="9"/>
      <c r="AH7" s="77"/>
      <c r="AI7" s="9"/>
      <c r="AJ7" s="77"/>
      <c r="AK7" s="9"/>
      <c r="AL7" s="77"/>
      <c r="AM7" s="9"/>
      <c r="AN7" s="77"/>
      <c r="AO7" s="9"/>
      <c r="AP7" s="77"/>
      <c r="AQ7" s="9"/>
      <c r="AR7" s="77"/>
      <c r="AS7" s="9"/>
      <c r="AT7" s="77"/>
      <c r="AU7" s="9"/>
      <c r="AV7" s="77"/>
      <c r="AW7" s="9"/>
      <c r="AX7" s="77"/>
      <c r="AY7" s="9"/>
      <c r="AZ7" s="77"/>
      <c r="BA7" s="9"/>
      <c r="BB7" s="77"/>
      <c r="BC7" s="9"/>
      <c r="BD7" s="77"/>
      <c r="BE7" s="9"/>
      <c r="BF7" s="77"/>
      <c r="BG7" s="9"/>
      <c r="BH7" s="77"/>
      <c r="BI7" s="9"/>
      <c r="BJ7" s="77"/>
      <c r="BK7" s="9"/>
      <c r="BL7" s="77"/>
      <c r="BM7" s="9"/>
      <c r="BN7" s="77"/>
      <c r="BO7" s="9"/>
      <c r="BP7" s="77"/>
      <c r="BQ7" s="9"/>
      <c r="BR7" s="77"/>
      <c r="BS7" s="9"/>
      <c r="BT7" s="77"/>
      <c r="BU7" s="9"/>
      <c r="BV7" s="77"/>
      <c r="BW7" s="9"/>
      <c r="BX7" s="77"/>
      <c r="BY7" s="9"/>
      <c r="BZ7" s="77"/>
      <c r="CA7" s="9"/>
      <c r="CB7" s="77"/>
      <c r="CC7" s="9"/>
      <c r="CD7" s="77"/>
      <c r="CE7" s="9"/>
      <c r="CF7" s="77"/>
      <c r="CG7" s="9"/>
      <c r="CH7" s="77"/>
      <c r="CI7" s="9"/>
      <c r="CJ7" s="77"/>
      <c r="CK7" s="9"/>
      <c r="CL7" s="77"/>
      <c r="CM7" s="9"/>
      <c r="CN7" s="77"/>
      <c r="CO7" s="9"/>
      <c r="CP7" s="77"/>
      <c r="CQ7" s="9"/>
      <c r="CR7" s="77"/>
      <c r="CS7" s="9"/>
      <c r="CT7" s="77"/>
      <c r="CU7" s="9"/>
      <c r="CV7" s="77"/>
      <c r="CW7" s="9"/>
      <c r="CX7" s="77"/>
      <c r="CY7" s="29">
        <f t="shared" si="0"/>
        <v>2.25</v>
      </c>
      <c r="CZ7" s="207"/>
      <c r="DA7" s="185"/>
    </row>
    <row r="8" spans="1:111" x14ac:dyDescent="0.15">
      <c r="A8" s="223" t="s">
        <v>54</v>
      </c>
      <c r="B8" s="72" t="s">
        <v>24</v>
      </c>
      <c r="C8" s="10">
        <v>4</v>
      </c>
      <c r="D8" s="75">
        <v>4</v>
      </c>
      <c r="E8" s="10">
        <v>2</v>
      </c>
      <c r="F8" s="75">
        <v>1</v>
      </c>
      <c r="G8" s="10"/>
      <c r="H8" s="75"/>
      <c r="I8" s="10"/>
      <c r="J8" s="75"/>
      <c r="K8" s="10"/>
      <c r="L8" s="75"/>
      <c r="M8" s="10"/>
      <c r="N8" s="75"/>
      <c r="O8" s="10"/>
      <c r="P8" s="75"/>
      <c r="Q8" s="10"/>
      <c r="R8" s="75"/>
      <c r="S8" s="10"/>
      <c r="T8" s="75"/>
      <c r="U8" s="10"/>
      <c r="V8" s="75"/>
      <c r="W8" s="10"/>
      <c r="X8" s="75"/>
      <c r="Y8" s="10"/>
      <c r="Z8" s="75"/>
      <c r="AA8" s="10"/>
      <c r="AB8" s="75"/>
      <c r="AC8" s="10"/>
      <c r="AD8" s="75"/>
      <c r="AE8" s="10"/>
      <c r="AF8" s="75"/>
      <c r="AG8" s="10"/>
      <c r="AH8" s="75"/>
      <c r="AI8" s="10"/>
      <c r="AJ8" s="75"/>
      <c r="AK8" s="10"/>
      <c r="AL8" s="75"/>
      <c r="AM8" s="10"/>
      <c r="AN8" s="75"/>
      <c r="AO8" s="10"/>
      <c r="AP8" s="75"/>
      <c r="AQ8" s="10"/>
      <c r="AR8" s="75"/>
      <c r="AS8" s="10"/>
      <c r="AT8" s="75"/>
      <c r="AU8" s="10"/>
      <c r="AV8" s="75"/>
      <c r="AW8" s="10"/>
      <c r="AX8" s="75"/>
      <c r="AY8" s="10"/>
      <c r="AZ8" s="75"/>
      <c r="BA8" s="10"/>
      <c r="BB8" s="75"/>
      <c r="BC8" s="10"/>
      <c r="BD8" s="75"/>
      <c r="BE8" s="10"/>
      <c r="BF8" s="75"/>
      <c r="BG8" s="10"/>
      <c r="BH8" s="75"/>
      <c r="BI8" s="10"/>
      <c r="BJ8" s="75"/>
      <c r="BK8" s="10"/>
      <c r="BL8" s="75"/>
      <c r="BM8" s="10"/>
      <c r="BN8" s="75"/>
      <c r="BO8" s="10"/>
      <c r="BP8" s="75"/>
      <c r="BQ8" s="10"/>
      <c r="BR8" s="75"/>
      <c r="BS8" s="10"/>
      <c r="BT8" s="75"/>
      <c r="BU8" s="10"/>
      <c r="BV8" s="75"/>
      <c r="BW8" s="10"/>
      <c r="BX8" s="75"/>
      <c r="BY8" s="10"/>
      <c r="BZ8" s="75"/>
      <c r="CA8" s="10"/>
      <c r="CB8" s="75"/>
      <c r="CC8" s="10"/>
      <c r="CD8" s="75"/>
      <c r="CE8" s="10"/>
      <c r="CF8" s="75"/>
      <c r="CG8" s="10"/>
      <c r="CH8" s="75"/>
      <c r="CI8" s="10"/>
      <c r="CJ8" s="75"/>
      <c r="CK8" s="10"/>
      <c r="CL8" s="75"/>
      <c r="CM8" s="10"/>
      <c r="CN8" s="75"/>
      <c r="CO8" s="10"/>
      <c r="CP8" s="75"/>
      <c r="CQ8" s="10"/>
      <c r="CR8" s="75"/>
      <c r="CS8" s="10"/>
      <c r="CT8" s="75"/>
      <c r="CU8" s="10"/>
      <c r="CV8" s="75"/>
      <c r="CW8" s="10"/>
      <c r="CX8" s="75"/>
      <c r="CY8" s="24">
        <f t="shared" si="0"/>
        <v>2.75</v>
      </c>
      <c r="CZ8" s="205">
        <f>IF(AVERAGE(C29:CX29)=0,NA(),AVERAGE(C29:CX29))</f>
        <v>13.75</v>
      </c>
      <c r="DA8" s="185"/>
    </row>
    <row r="9" spans="1:111" x14ac:dyDescent="0.15">
      <c r="A9" s="224"/>
      <c r="B9" s="73" t="s">
        <v>25</v>
      </c>
      <c r="C9" s="11">
        <v>2</v>
      </c>
      <c r="D9" s="76">
        <v>4</v>
      </c>
      <c r="E9" s="11">
        <v>4</v>
      </c>
      <c r="F9" s="76">
        <v>1</v>
      </c>
      <c r="G9" s="11"/>
      <c r="H9" s="76"/>
      <c r="I9" s="11"/>
      <c r="J9" s="76"/>
      <c r="K9" s="11"/>
      <c r="L9" s="76"/>
      <c r="M9" s="11"/>
      <c r="N9" s="76"/>
      <c r="O9" s="11"/>
      <c r="P9" s="76"/>
      <c r="Q9" s="11"/>
      <c r="R9" s="76"/>
      <c r="S9" s="11"/>
      <c r="T9" s="76"/>
      <c r="U9" s="11"/>
      <c r="V9" s="76"/>
      <c r="W9" s="11"/>
      <c r="X9" s="76"/>
      <c r="Y9" s="11"/>
      <c r="Z9" s="76"/>
      <c r="AA9" s="11"/>
      <c r="AB9" s="76"/>
      <c r="AC9" s="11"/>
      <c r="AD9" s="76"/>
      <c r="AE9" s="11"/>
      <c r="AF9" s="76"/>
      <c r="AG9" s="11"/>
      <c r="AH9" s="76"/>
      <c r="AI9" s="11"/>
      <c r="AJ9" s="76"/>
      <c r="AK9" s="11"/>
      <c r="AL9" s="76"/>
      <c r="AM9" s="11"/>
      <c r="AN9" s="76"/>
      <c r="AO9" s="11"/>
      <c r="AP9" s="76"/>
      <c r="AQ9" s="11"/>
      <c r="AR9" s="76"/>
      <c r="AS9" s="11"/>
      <c r="AT9" s="76"/>
      <c r="AU9" s="11"/>
      <c r="AV9" s="76"/>
      <c r="AW9" s="11"/>
      <c r="AX9" s="76"/>
      <c r="AY9" s="11"/>
      <c r="AZ9" s="76"/>
      <c r="BA9" s="11"/>
      <c r="BB9" s="76"/>
      <c r="BC9" s="11"/>
      <c r="BD9" s="76"/>
      <c r="BE9" s="11"/>
      <c r="BF9" s="76"/>
      <c r="BG9" s="11"/>
      <c r="BH9" s="76"/>
      <c r="BI9" s="11"/>
      <c r="BJ9" s="76"/>
      <c r="BK9" s="11"/>
      <c r="BL9" s="76"/>
      <c r="BM9" s="11"/>
      <c r="BN9" s="76"/>
      <c r="BO9" s="11"/>
      <c r="BP9" s="76"/>
      <c r="BQ9" s="11"/>
      <c r="BR9" s="76"/>
      <c r="BS9" s="11"/>
      <c r="BT9" s="76"/>
      <c r="BU9" s="11"/>
      <c r="BV9" s="76"/>
      <c r="BW9" s="11"/>
      <c r="BX9" s="76"/>
      <c r="BY9" s="11"/>
      <c r="BZ9" s="76"/>
      <c r="CA9" s="11"/>
      <c r="CB9" s="76"/>
      <c r="CC9" s="11"/>
      <c r="CD9" s="76"/>
      <c r="CE9" s="11"/>
      <c r="CF9" s="76"/>
      <c r="CG9" s="11"/>
      <c r="CH9" s="76"/>
      <c r="CI9" s="11"/>
      <c r="CJ9" s="76"/>
      <c r="CK9" s="11"/>
      <c r="CL9" s="76"/>
      <c r="CM9" s="11"/>
      <c r="CN9" s="76"/>
      <c r="CO9" s="11"/>
      <c r="CP9" s="76"/>
      <c r="CQ9" s="11"/>
      <c r="CR9" s="76"/>
      <c r="CS9" s="11"/>
      <c r="CT9" s="76"/>
      <c r="CU9" s="11"/>
      <c r="CV9" s="76"/>
      <c r="CW9" s="11"/>
      <c r="CX9" s="76"/>
      <c r="CY9" s="27">
        <f t="shared" si="0"/>
        <v>2.75</v>
      </c>
      <c r="CZ9" s="206"/>
      <c r="DA9" s="185"/>
    </row>
    <row r="10" spans="1:111" x14ac:dyDescent="0.15">
      <c r="A10" s="224"/>
      <c r="B10" s="73" t="s">
        <v>26</v>
      </c>
      <c r="C10" s="11">
        <v>3</v>
      </c>
      <c r="D10" s="76">
        <v>4</v>
      </c>
      <c r="E10" s="11">
        <v>2</v>
      </c>
      <c r="F10" s="76">
        <v>1</v>
      </c>
      <c r="G10" s="11"/>
      <c r="H10" s="76"/>
      <c r="I10" s="11"/>
      <c r="J10" s="76"/>
      <c r="K10" s="11"/>
      <c r="L10" s="76"/>
      <c r="M10" s="11"/>
      <c r="N10" s="76"/>
      <c r="O10" s="11"/>
      <c r="P10" s="76"/>
      <c r="Q10" s="11"/>
      <c r="R10" s="76"/>
      <c r="S10" s="11"/>
      <c r="T10" s="76"/>
      <c r="U10" s="11"/>
      <c r="V10" s="76"/>
      <c r="W10" s="11"/>
      <c r="X10" s="76"/>
      <c r="Y10" s="11"/>
      <c r="Z10" s="76"/>
      <c r="AA10" s="11"/>
      <c r="AB10" s="76"/>
      <c r="AC10" s="11"/>
      <c r="AD10" s="76"/>
      <c r="AE10" s="11"/>
      <c r="AF10" s="76"/>
      <c r="AG10" s="11"/>
      <c r="AH10" s="76"/>
      <c r="AI10" s="11"/>
      <c r="AJ10" s="76"/>
      <c r="AK10" s="11"/>
      <c r="AL10" s="76"/>
      <c r="AM10" s="11"/>
      <c r="AN10" s="76"/>
      <c r="AO10" s="11"/>
      <c r="AP10" s="76"/>
      <c r="AQ10" s="11"/>
      <c r="AR10" s="76"/>
      <c r="AS10" s="11"/>
      <c r="AT10" s="76"/>
      <c r="AU10" s="11"/>
      <c r="AV10" s="76"/>
      <c r="AW10" s="11"/>
      <c r="AX10" s="76"/>
      <c r="AY10" s="11"/>
      <c r="AZ10" s="76"/>
      <c r="BA10" s="11"/>
      <c r="BB10" s="76"/>
      <c r="BC10" s="11"/>
      <c r="BD10" s="76"/>
      <c r="BE10" s="11"/>
      <c r="BF10" s="76"/>
      <c r="BG10" s="11"/>
      <c r="BH10" s="76"/>
      <c r="BI10" s="11"/>
      <c r="BJ10" s="76"/>
      <c r="BK10" s="11"/>
      <c r="BL10" s="76"/>
      <c r="BM10" s="11"/>
      <c r="BN10" s="76"/>
      <c r="BO10" s="11"/>
      <c r="BP10" s="76"/>
      <c r="BQ10" s="11"/>
      <c r="BR10" s="76"/>
      <c r="BS10" s="11"/>
      <c r="BT10" s="76"/>
      <c r="BU10" s="11"/>
      <c r="BV10" s="76"/>
      <c r="BW10" s="11"/>
      <c r="BX10" s="76"/>
      <c r="BY10" s="11"/>
      <c r="BZ10" s="76"/>
      <c r="CA10" s="11"/>
      <c r="CB10" s="76"/>
      <c r="CC10" s="11"/>
      <c r="CD10" s="76"/>
      <c r="CE10" s="11"/>
      <c r="CF10" s="76"/>
      <c r="CG10" s="11"/>
      <c r="CH10" s="76"/>
      <c r="CI10" s="11"/>
      <c r="CJ10" s="76"/>
      <c r="CK10" s="11"/>
      <c r="CL10" s="76"/>
      <c r="CM10" s="11"/>
      <c r="CN10" s="76"/>
      <c r="CO10" s="11"/>
      <c r="CP10" s="76"/>
      <c r="CQ10" s="11"/>
      <c r="CR10" s="76"/>
      <c r="CS10" s="11"/>
      <c r="CT10" s="76"/>
      <c r="CU10" s="11"/>
      <c r="CV10" s="76"/>
      <c r="CW10" s="11"/>
      <c r="CX10" s="76"/>
      <c r="CY10" s="27">
        <f t="shared" si="0"/>
        <v>2.5</v>
      </c>
      <c r="CZ10" s="206"/>
      <c r="DA10" s="185"/>
    </row>
    <row r="11" spans="1:111" x14ac:dyDescent="0.15">
      <c r="A11" s="224"/>
      <c r="B11" s="73" t="s">
        <v>27</v>
      </c>
      <c r="C11" s="11">
        <v>4</v>
      </c>
      <c r="D11" s="76">
        <v>4</v>
      </c>
      <c r="E11" s="11">
        <v>4</v>
      </c>
      <c r="F11" s="76">
        <v>1</v>
      </c>
      <c r="G11" s="11"/>
      <c r="H11" s="76"/>
      <c r="I11" s="11"/>
      <c r="J11" s="76"/>
      <c r="K11" s="11"/>
      <c r="L11" s="76"/>
      <c r="M11" s="11"/>
      <c r="N11" s="76"/>
      <c r="O11" s="11"/>
      <c r="P11" s="76"/>
      <c r="Q11" s="11"/>
      <c r="R11" s="76"/>
      <c r="S11" s="11"/>
      <c r="T11" s="76"/>
      <c r="U11" s="11"/>
      <c r="V11" s="76"/>
      <c r="W11" s="11"/>
      <c r="X11" s="76"/>
      <c r="Y11" s="11"/>
      <c r="Z11" s="76"/>
      <c r="AA11" s="11"/>
      <c r="AB11" s="76"/>
      <c r="AC11" s="11"/>
      <c r="AD11" s="76"/>
      <c r="AE11" s="11"/>
      <c r="AF11" s="76"/>
      <c r="AG11" s="11"/>
      <c r="AH11" s="76"/>
      <c r="AI11" s="11"/>
      <c r="AJ11" s="76"/>
      <c r="AK11" s="11"/>
      <c r="AL11" s="76"/>
      <c r="AM11" s="11"/>
      <c r="AN11" s="76"/>
      <c r="AO11" s="11"/>
      <c r="AP11" s="76"/>
      <c r="AQ11" s="11"/>
      <c r="AR11" s="76"/>
      <c r="AS11" s="11"/>
      <c r="AT11" s="76"/>
      <c r="AU11" s="11"/>
      <c r="AV11" s="76"/>
      <c r="AW11" s="11"/>
      <c r="AX11" s="76"/>
      <c r="AY11" s="11"/>
      <c r="AZ11" s="76"/>
      <c r="BA11" s="11"/>
      <c r="BB11" s="76"/>
      <c r="BC11" s="11"/>
      <c r="BD11" s="76"/>
      <c r="BE11" s="11"/>
      <c r="BF11" s="76"/>
      <c r="BG11" s="11"/>
      <c r="BH11" s="76"/>
      <c r="BI11" s="11"/>
      <c r="BJ11" s="76"/>
      <c r="BK11" s="11"/>
      <c r="BL11" s="76"/>
      <c r="BM11" s="11"/>
      <c r="BN11" s="76"/>
      <c r="BO11" s="11"/>
      <c r="BP11" s="76"/>
      <c r="BQ11" s="11"/>
      <c r="BR11" s="76"/>
      <c r="BS11" s="11"/>
      <c r="BT11" s="76"/>
      <c r="BU11" s="11"/>
      <c r="BV11" s="76"/>
      <c r="BW11" s="11"/>
      <c r="BX11" s="76"/>
      <c r="BY11" s="11"/>
      <c r="BZ11" s="76"/>
      <c r="CA11" s="11"/>
      <c r="CB11" s="76"/>
      <c r="CC11" s="11"/>
      <c r="CD11" s="76"/>
      <c r="CE11" s="11"/>
      <c r="CF11" s="76"/>
      <c r="CG11" s="11"/>
      <c r="CH11" s="76"/>
      <c r="CI11" s="11"/>
      <c r="CJ11" s="76"/>
      <c r="CK11" s="11"/>
      <c r="CL11" s="76"/>
      <c r="CM11" s="11"/>
      <c r="CN11" s="76"/>
      <c r="CO11" s="11"/>
      <c r="CP11" s="76"/>
      <c r="CQ11" s="11"/>
      <c r="CR11" s="76"/>
      <c r="CS11" s="11"/>
      <c r="CT11" s="76"/>
      <c r="CU11" s="11"/>
      <c r="CV11" s="76"/>
      <c r="CW11" s="11"/>
      <c r="CX11" s="76"/>
      <c r="CY11" s="27">
        <f t="shared" si="0"/>
        <v>3.25</v>
      </c>
      <c r="CZ11" s="206"/>
      <c r="DA11" s="185"/>
    </row>
    <row r="12" spans="1:111" ht="14.25" thickBot="1" x14ac:dyDescent="0.2">
      <c r="A12" s="225"/>
      <c r="B12" s="74" t="s">
        <v>28</v>
      </c>
      <c r="C12" s="9">
        <v>3</v>
      </c>
      <c r="D12" s="77">
        <v>3</v>
      </c>
      <c r="E12" s="9">
        <v>3</v>
      </c>
      <c r="F12" s="77">
        <v>1</v>
      </c>
      <c r="G12" s="9"/>
      <c r="H12" s="77"/>
      <c r="I12" s="9"/>
      <c r="J12" s="77"/>
      <c r="K12" s="9"/>
      <c r="L12" s="77"/>
      <c r="M12" s="9"/>
      <c r="N12" s="77"/>
      <c r="O12" s="9"/>
      <c r="P12" s="77"/>
      <c r="Q12" s="9"/>
      <c r="R12" s="77"/>
      <c r="S12" s="9"/>
      <c r="T12" s="77"/>
      <c r="U12" s="9"/>
      <c r="V12" s="77"/>
      <c r="W12" s="9"/>
      <c r="X12" s="77"/>
      <c r="Y12" s="9"/>
      <c r="Z12" s="77"/>
      <c r="AA12" s="9"/>
      <c r="AB12" s="77"/>
      <c r="AC12" s="9"/>
      <c r="AD12" s="77"/>
      <c r="AE12" s="9"/>
      <c r="AF12" s="77"/>
      <c r="AG12" s="9"/>
      <c r="AH12" s="77"/>
      <c r="AI12" s="9"/>
      <c r="AJ12" s="77"/>
      <c r="AK12" s="9"/>
      <c r="AL12" s="77"/>
      <c r="AM12" s="9"/>
      <c r="AN12" s="77"/>
      <c r="AO12" s="9"/>
      <c r="AP12" s="77"/>
      <c r="AQ12" s="9"/>
      <c r="AR12" s="77"/>
      <c r="AS12" s="9"/>
      <c r="AT12" s="77"/>
      <c r="AU12" s="9"/>
      <c r="AV12" s="77"/>
      <c r="AW12" s="9"/>
      <c r="AX12" s="77"/>
      <c r="AY12" s="9"/>
      <c r="AZ12" s="77"/>
      <c r="BA12" s="9"/>
      <c r="BB12" s="77"/>
      <c r="BC12" s="9"/>
      <c r="BD12" s="77"/>
      <c r="BE12" s="9"/>
      <c r="BF12" s="77"/>
      <c r="BG12" s="9"/>
      <c r="BH12" s="77"/>
      <c r="BI12" s="9"/>
      <c r="BJ12" s="77"/>
      <c r="BK12" s="9"/>
      <c r="BL12" s="77"/>
      <c r="BM12" s="9"/>
      <c r="BN12" s="77"/>
      <c r="BO12" s="9"/>
      <c r="BP12" s="77"/>
      <c r="BQ12" s="9"/>
      <c r="BR12" s="77"/>
      <c r="BS12" s="9"/>
      <c r="BT12" s="77"/>
      <c r="BU12" s="9"/>
      <c r="BV12" s="77"/>
      <c r="BW12" s="9"/>
      <c r="BX12" s="77"/>
      <c r="BY12" s="9"/>
      <c r="BZ12" s="77"/>
      <c r="CA12" s="9"/>
      <c r="CB12" s="77"/>
      <c r="CC12" s="9"/>
      <c r="CD12" s="77"/>
      <c r="CE12" s="9"/>
      <c r="CF12" s="77"/>
      <c r="CG12" s="9"/>
      <c r="CH12" s="77"/>
      <c r="CI12" s="9"/>
      <c r="CJ12" s="77"/>
      <c r="CK12" s="9"/>
      <c r="CL12" s="77"/>
      <c r="CM12" s="9"/>
      <c r="CN12" s="77"/>
      <c r="CO12" s="9"/>
      <c r="CP12" s="77"/>
      <c r="CQ12" s="9"/>
      <c r="CR12" s="77"/>
      <c r="CS12" s="9"/>
      <c r="CT12" s="77"/>
      <c r="CU12" s="9"/>
      <c r="CV12" s="77"/>
      <c r="CW12" s="9"/>
      <c r="CX12" s="77"/>
      <c r="CY12" s="29">
        <f t="shared" si="0"/>
        <v>2.5</v>
      </c>
      <c r="CZ12" s="207"/>
      <c r="DA12" s="185"/>
    </row>
    <row r="13" spans="1:111" x14ac:dyDescent="0.15">
      <c r="A13" s="223" t="s">
        <v>15</v>
      </c>
      <c r="B13" s="72" t="s">
        <v>29</v>
      </c>
      <c r="C13" s="10">
        <v>3</v>
      </c>
      <c r="D13" s="75">
        <v>3</v>
      </c>
      <c r="E13" s="10">
        <v>3</v>
      </c>
      <c r="F13" s="75">
        <v>1</v>
      </c>
      <c r="G13" s="10"/>
      <c r="H13" s="75"/>
      <c r="I13" s="10"/>
      <c r="J13" s="75"/>
      <c r="K13" s="10"/>
      <c r="L13" s="75"/>
      <c r="M13" s="10"/>
      <c r="N13" s="75"/>
      <c r="O13" s="10"/>
      <c r="P13" s="75"/>
      <c r="Q13" s="10"/>
      <c r="R13" s="75"/>
      <c r="S13" s="10"/>
      <c r="T13" s="75"/>
      <c r="U13" s="10"/>
      <c r="V13" s="75"/>
      <c r="W13" s="10"/>
      <c r="X13" s="75"/>
      <c r="Y13" s="10"/>
      <c r="Z13" s="75"/>
      <c r="AA13" s="10"/>
      <c r="AB13" s="75"/>
      <c r="AC13" s="10"/>
      <c r="AD13" s="75"/>
      <c r="AE13" s="10"/>
      <c r="AF13" s="75"/>
      <c r="AG13" s="10"/>
      <c r="AH13" s="75"/>
      <c r="AI13" s="10"/>
      <c r="AJ13" s="75"/>
      <c r="AK13" s="10"/>
      <c r="AL13" s="75"/>
      <c r="AM13" s="10"/>
      <c r="AN13" s="75"/>
      <c r="AO13" s="10"/>
      <c r="AP13" s="75"/>
      <c r="AQ13" s="10"/>
      <c r="AR13" s="75"/>
      <c r="AS13" s="10"/>
      <c r="AT13" s="75"/>
      <c r="AU13" s="10"/>
      <c r="AV13" s="75"/>
      <c r="AW13" s="10"/>
      <c r="AX13" s="75"/>
      <c r="AY13" s="10"/>
      <c r="AZ13" s="75"/>
      <c r="BA13" s="10"/>
      <c r="BB13" s="75"/>
      <c r="BC13" s="10"/>
      <c r="BD13" s="75"/>
      <c r="BE13" s="10"/>
      <c r="BF13" s="75"/>
      <c r="BG13" s="10"/>
      <c r="BH13" s="75"/>
      <c r="BI13" s="10"/>
      <c r="BJ13" s="75"/>
      <c r="BK13" s="10"/>
      <c r="BL13" s="75"/>
      <c r="BM13" s="10"/>
      <c r="BN13" s="75"/>
      <c r="BO13" s="10"/>
      <c r="BP13" s="75"/>
      <c r="BQ13" s="10"/>
      <c r="BR13" s="75"/>
      <c r="BS13" s="10"/>
      <c r="BT13" s="75"/>
      <c r="BU13" s="10"/>
      <c r="BV13" s="75"/>
      <c r="BW13" s="10"/>
      <c r="BX13" s="75"/>
      <c r="BY13" s="10"/>
      <c r="BZ13" s="75"/>
      <c r="CA13" s="10"/>
      <c r="CB13" s="75"/>
      <c r="CC13" s="10"/>
      <c r="CD13" s="75"/>
      <c r="CE13" s="10"/>
      <c r="CF13" s="75"/>
      <c r="CG13" s="10"/>
      <c r="CH13" s="75"/>
      <c r="CI13" s="10"/>
      <c r="CJ13" s="75"/>
      <c r="CK13" s="10"/>
      <c r="CL13" s="75"/>
      <c r="CM13" s="10"/>
      <c r="CN13" s="75"/>
      <c r="CO13" s="10"/>
      <c r="CP13" s="75"/>
      <c r="CQ13" s="10"/>
      <c r="CR13" s="75"/>
      <c r="CS13" s="10"/>
      <c r="CT13" s="75"/>
      <c r="CU13" s="10"/>
      <c r="CV13" s="75"/>
      <c r="CW13" s="10"/>
      <c r="CX13" s="75"/>
      <c r="CY13" s="24">
        <f t="shared" si="0"/>
        <v>2.5</v>
      </c>
      <c r="CZ13" s="205">
        <f>IF(AVERAGE(C30:CX30)=0,NA(),AVERAGE(C30:CX30))</f>
        <v>12.5</v>
      </c>
      <c r="DA13" s="185"/>
    </row>
    <row r="14" spans="1:111" x14ac:dyDescent="0.15">
      <c r="A14" s="224"/>
      <c r="B14" s="73" t="s">
        <v>30</v>
      </c>
      <c r="C14" s="11">
        <v>3</v>
      </c>
      <c r="D14" s="76">
        <v>3</v>
      </c>
      <c r="E14" s="11">
        <v>3</v>
      </c>
      <c r="F14" s="76">
        <v>1</v>
      </c>
      <c r="G14" s="11"/>
      <c r="H14" s="76"/>
      <c r="I14" s="11"/>
      <c r="J14" s="76"/>
      <c r="K14" s="11"/>
      <c r="L14" s="76"/>
      <c r="M14" s="11"/>
      <c r="N14" s="76"/>
      <c r="O14" s="11"/>
      <c r="P14" s="76"/>
      <c r="Q14" s="11"/>
      <c r="R14" s="76"/>
      <c r="S14" s="11"/>
      <c r="T14" s="76"/>
      <c r="U14" s="11"/>
      <c r="V14" s="76"/>
      <c r="W14" s="11"/>
      <c r="X14" s="76"/>
      <c r="Y14" s="11"/>
      <c r="Z14" s="76"/>
      <c r="AA14" s="11"/>
      <c r="AB14" s="76"/>
      <c r="AC14" s="11"/>
      <c r="AD14" s="76"/>
      <c r="AE14" s="11"/>
      <c r="AF14" s="76"/>
      <c r="AG14" s="11"/>
      <c r="AH14" s="76"/>
      <c r="AI14" s="11"/>
      <c r="AJ14" s="76"/>
      <c r="AK14" s="11"/>
      <c r="AL14" s="76"/>
      <c r="AM14" s="11"/>
      <c r="AN14" s="76"/>
      <c r="AO14" s="11"/>
      <c r="AP14" s="76"/>
      <c r="AQ14" s="11"/>
      <c r="AR14" s="76"/>
      <c r="AS14" s="11"/>
      <c r="AT14" s="76"/>
      <c r="AU14" s="11"/>
      <c r="AV14" s="76"/>
      <c r="AW14" s="11"/>
      <c r="AX14" s="76"/>
      <c r="AY14" s="11"/>
      <c r="AZ14" s="76"/>
      <c r="BA14" s="11"/>
      <c r="BB14" s="76"/>
      <c r="BC14" s="11"/>
      <c r="BD14" s="76"/>
      <c r="BE14" s="11"/>
      <c r="BF14" s="76"/>
      <c r="BG14" s="11"/>
      <c r="BH14" s="76"/>
      <c r="BI14" s="11"/>
      <c r="BJ14" s="76"/>
      <c r="BK14" s="11"/>
      <c r="BL14" s="76"/>
      <c r="BM14" s="11"/>
      <c r="BN14" s="76"/>
      <c r="BO14" s="11"/>
      <c r="BP14" s="76"/>
      <c r="BQ14" s="11"/>
      <c r="BR14" s="76"/>
      <c r="BS14" s="11"/>
      <c r="BT14" s="76"/>
      <c r="BU14" s="11"/>
      <c r="BV14" s="76"/>
      <c r="BW14" s="11"/>
      <c r="BX14" s="76"/>
      <c r="BY14" s="11"/>
      <c r="BZ14" s="76"/>
      <c r="CA14" s="11"/>
      <c r="CB14" s="76"/>
      <c r="CC14" s="11"/>
      <c r="CD14" s="76"/>
      <c r="CE14" s="11"/>
      <c r="CF14" s="76"/>
      <c r="CG14" s="11"/>
      <c r="CH14" s="76"/>
      <c r="CI14" s="11"/>
      <c r="CJ14" s="76"/>
      <c r="CK14" s="11"/>
      <c r="CL14" s="76"/>
      <c r="CM14" s="11"/>
      <c r="CN14" s="76"/>
      <c r="CO14" s="11"/>
      <c r="CP14" s="76"/>
      <c r="CQ14" s="11"/>
      <c r="CR14" s="76"/>
      <c r="CS14" s="11"/>
      <c r="CT14" s="76"/>
      <c r="CU14" s="11"/>
      <c r="CV14" s="76"/>
      <c r="CW14" s="11"/>
      <c r="CX14" s="76"/>
      <c r="CY14" s="27">
        <f t="shared" si="0"/>
        <v>2.5</v>
      </c>
      <c r="CZ14" s="206"/>
      <c r="DA14" s="185"/>
    </row>
    <row r="15" spans="1:111" x14ac:dyDescent="0.15">
      <c r="A15" s="224"/>
      <c r="B15" s="73" t="s">
        <v>31</v>
      </c>
      <c r="C15" s="11">
        <v>2</v>
      </c>
      <c r="D15" s="76">
        <v>3</v>
      </c>
      <c r="E15" s="11">
        <v>4</v>
      </c>
      <c r="F15" s="76">
        <v>1</v>
      </c>
      <c r="G15" s="11"/>
      <c r="H15" s="76"/>
      <c r="I15" s="11"/>
      <c r="J15" s="76"/>
      <c r="K15" s="11"/>
      <c r="L15" s="76"/>
      <c r="M15" s="11"/>
      <c r="N15" s="76"/>
      <c r="O15" s="11"/>
      <c r="P15" s="76"/>
      <c r="Q15" s="11"/>
      <c r="R15" s="76"/>
      <c r="S15" s="11"/>
      <c r="T15" s="76"/>
      <c r="U15" s="11"/>
      <c r="V15" s="76"/>
      <c r="W15" s="11"/>
      <c r="X15" s="76"/>
      <c r="Y15" s="11"/>
      <c r="Z15" s="76"/>
      <c r="AA15" s="11"/>
      <c r="AB15" s="76"/>
      <c r="AC15" s="11"/>
      <c r="AD15" s="76"/>
      <c r="AE15" s="11"/>
      <c r="AF15" s="76"/>
      <c r="AG15" s="11"/>
      <c r="AH15" s="76"/>
      <c r="AI15" s="11"/>
      <c r="AJ15" s="76"/>
      <c r="AK15" s="11"/>
      <c r="AL15" s="76"/>
      <c r="AM15" s="11"/>
      <c r="AN15" s="76"/>
      <c r="AO15" s="11"/>
      <c r="AP15" s="76"/>
      <c r="AQ15" s="11"/>
      <c r="AR15" s="76"/>
      <c r="AS15" s="11"/>
      <c r="AT15" s="76"/>
      <c r="AU15" s="11"/>
      <c r="AV15" s="76"/>
      <c r="AW15" s="11"/>
      <c r="AX15" s="76"/>
      <c r="AY15" s="11"/>
      <c r="AZ15" s="76"/>
      <c r="BA15" s="11"/>
      <c r="BB15" s="76"/>
      <c r="BC15" s="11"/>
      <c r="BD15" s="76"/>
      <c r="BE15" s="11"/>
      <c r="BF15" s="76"/>
      <c r="BG15" s="11"/>
      <c r="BH15" s="76"/>
      <c r="BI15" s="11"/>
      <c r="BJ15" s="76"/>
      <c r="BK15" s="11"/>
      <c r="BL15" s="76"/>
      <c r="BM15" s="11"/>
      <c r="BN15" s="76"/>
      <c r="BO15" s="11"/>
      <c r="BP15" s="76"/>
      <c r="BQ15" s="11"/>
      <c r="BR15" s="76"/>
      <c r="BS15" s="11"/>
      <c r="BT15" s="76"/>
      <c r="BU15" s="11"/>
      <c r="BV15" s="76"/>
      <c r="BW15" s="11"/>
      <c r="BX15" s="76"/>
      <c r="BY15" s="11"/>
      <c r="BZ15" s="76"/>
      <c r="CA15" s="11"/>
      <c r="CB15" s="76"/>
      <c r="CC15" s="11"/>
      <c r="CD15" s="76"/>
      <c r="CE15" s="11"/>
      <c r="CF15" s="76"/>
      <c r="CG15" s="11"/>
      <c r="CH15" s="76"/>
      <c r="CI15" s="11"/>
      <c r="CJ15" s="76"/>
      <c r="CK15" s="11"/>
      <c r="CL15" s="76"/>
      <c r="CM15" s="11"/>
      <c r="CN15" s="76"/>
      <c r="CO15" s="11"/>
      <c r="CP15" s="76"/>
      <c r="CQ15" s="11"/>
      <c r="CR15" s="76"/>
      <c r="CS15" s="11"/>
      <c r="CT15" s="76"/>
      <c r="CU15" s="11"/>
      <c r="CV15" s="76"/>
      <c r="CW15" s="11"/>
      <c r="CX15" s="76"/>
      <c r="CY15" s="27">
        <f t="shared" si="0"/>
        <v>2.5</v>
      </c>
      <c r="CZ15" s="206"/>
      <c r="DA15" s="185"/>
    </row>
    <row r="16" spans="1:111" x14ac:dyDescent="0.15">
      <c r="A16" s="224"/>
      <c r="B16" s="73" t="s">
        <v>32</v>
      </c>
      <c r="C16" s="11">
        <v>2</v>
      </c>
      <c r="D16" s="76">
        <v>3</v>
      </c>
      <c r="E16" s="11">
        <v>4</v>
      </c>
      <c r="F16" s="76">
        <v>1</v>
      </c>
      <c r="G16" s="11"/>
      <c r="H16" s="76"/>
      <c r="I16" s="11"/>
      <c r="J16" s="76"/>
      <c r="K16" s="11"/>
      <c r="L16" s="76"/>
      <c r="M16" s="11"/>
      <c r="N16" s="76"/>
      <c r="O16" s="11"/>
      <c r="P16" s="76"/>
      <c r="Q16" s="11"/>
      <c r="R16" s="76"/>
      <c r="S16" s="11"/>
      <c r="T16" s="76"/>
      <c r="U16" s="11"/>
      <c r="V16" s="76"/>
      <c r="W16" s="11"/>
      <c r="X16" s="76"/>
      <c r="Y16" s="11"/>
      <c r="Z16" s="76"/>
      <c r="AA16" s="11"/>
      <c r="AB16" s="76"/>
      <c r="AC16" s="11"/>
      <c r="AD16" s="76"/>
      <c r="AE16" s="11"/>
      <c r="AF16" s="76"/>
      <c r="AG16" s="11"/>
      <c r="AH16" s="76"/>
      <c r="AI16" s="11"/>
      <c r="AJ16" s="76"/>
      <c r="AK16" s="11"/>
      <c r="AL16" s="76"/>
      <c r="AM16" s="11"/>
      <c r="AN16" s="76"/>
      <c r="AO16" s="11"/>
      <c r="AP16" s="76"/>
      <c r="AQ16" s="11"/>
      <c r="AR16" s="76"/>
      <c r="AS16" s="11"/>
      <c r="AT16" s="76"/>
      <c r="AU16" s="11"/>
      <c r="AV16" s="76"/>
      <c r="AW16" s="11"/>
      <c r="AX16" s="76"/>
      <c r="AY16" s="11"/>
      <c r="AZ16" s="76"/>
      <c r="BA16" s="11"/>
      <c r="BB16" s="76"/>
      <c r="BC16" s="11"/>
      <c r="BD16" s="76"/>
      <c r="BE16" s="11"/>
      <c r="BF16" s="76"/>
      <c r="BG16" s="11"/>
      <c r="BH16" s="76"/>
      <c r="BI16" s="11"/>
      <c r="BJ16" s="76"/>
      <c r="BK16" s="11"/>
      <c r="BL16" s="76"/>
      <c r="BM16" s="11"/>
      <c r="BN16" s="76"/>
      <c r="BO16" s="11"/>
      <c r="BP16" s="76"/>
      <c r="BQ16" s="11"/>
      <c r="BR16" s="76"/>
      <c r="BS16" s="11"/>
      <c r="BT16" s="76"/>
      <c r="BU16" s="11"/>
      <c r="BV16" s="76"/>
      <c r="BW16" s="11"/>
      <c r="BX16" s="76"/>
      <c r="BY16" s="11"/>
      <c r="BZ16" s="76"/>
      <c r="CA16" s="11"/>
      <c r="CB16" s="76"/>
      <c r="CC16" s="11"/>
      <c r="CD16" s="76"/>
      <c r="CE16" s="11"/>
      <c r="CF16" s="76"/>
      <c r="CG16" s="11"/>
      <c r="CH16" s="76"/>
      <c r="CI16" s="11"/>
      <c r="CJ16" s="76"/>
      <c r="CK16" s="11"/>
      <c r="CL16" s="76"/>
      <c r="CM16" s="11"/>
      <c r="CN16" s="76"/>
      <c r="CO16" s="11"/>
      <c r="CP16" s="76"/>
      <c r="CQ16" s="11"/>
      <c r="CR16" s="76"/>
      <c r="CS16" s="11"/>
      <c r="CT16" s="76"/>
      <c r="CU16" s="11"/>
      <c r="CV16" s="76"/>
      <c r="CW16" s="11"/>
      <c r="CX16" s="76"/>
      <c r="CY16" s="27">
        <f t="shared" si="0"/>
        <v>2.5</v>
      </c>
      <c r="CZ16" s="206"/>
      <c r="DA16" s="185"/>
    </row>
    <row r="17" spans="1:105" ht="14.25" thickBot="1" x14ac:dyDescent="0.2">
      <c r="A17" s="225"/>
      <c r="B17" s="74" t="s">
        <v>33</v>
      </c>
      <c r="C17" s="9">
        <v>3</v>
      </c>
      <c r="D17" s="77">
        <v>3</v>
      </c>
      <c r="E17" s="9">
        <v>3</v>
      </c>
      <c r="F17" s="77">
        <v>1</v>
      </c>
      <c r="G17" s="9"/>
      <c r="H17" s="77"/>
      <c r="I17" s="9"/>
      <c r="J17" s="77"/>
      <c r="K17" s="9"/>
      <c r="L17" s="77"/>
      <c r="M17" s="9"/>
      <c r="N17" s="77"/>
      <c r="O17" s="9"/>
      <c r="P17" s="77"/>
      <c r="Q17" s="9"/>
      <c r="R17" s="77"/>
      <c r="S17" s="9"/>
      <c r="T17" s="77"/>
      <c r="U17" s="9"/>
      <c r="V17" s="77"/>
      <c r="W17" s="9"/>
      <c r="X17" s="77"/>
      <c r="Y17" s="9"/>
      <c r="Z17" s="77"/>
      <c r="AA17" s="9"/>
      <c r="AB17" s="77"/>
      <c r="AC17" s="9"/>
      <c r="AD17" s="77"/>
      <c r="AE17" s="9"/>
      <c r="AF17" s="77"/>
      <c r="AG17" s="9"/>
      <c r="AH17" s="77"/>
      <c r="AI17" s="9"/>
      <c r="AJ17" s="77"/>
      <c r="AK17" s="9"/>
      <c r="AL17" s="77"/>
      <c r="AM17" s="9"/>
      <c r="AN17" s="77"/>
      <c r="AO17" s="9"/>
      <c r="AP17" s="77"/>
      <c r="AQ17" s="9"/>
      <c r="AR17" s="77"/>
      <c r="AS17" s="9"/>
      <c r="AT17" s="77"/>
      <c r="AU17" s="9"/>
      <c r="AV17" s="77"/>
      <c r="AW17" s="9"/>
      <c r="AX17" s="77"/>
      <c r="AY17" s="9"/>
      <c r="AZ17" s="77"/>
      <c r="BA17" s="9"/>
      <c r="BB17" s="77"/>
      <c r="BC17" s="9"/>
      <c r="BD17" s="77"/>
      <c r="BE17" s="9"/>
      <c r="BF17" s="77"/>
      <c r="BG17" s="9"/>
      <c r="BH17" s="77"/>
      <c r="BI17" s="9"/>
      <c r="BJ17" s="77"/>
      <c r="BK17" s="9"/>
      <c r="BL17" s="77"/>
      <c r="BM17" s="9"/>
      <c r="BN17" s="77"/>
      <c r="BO17" s="9"/>
      <c r="BP17" s="77"/>
      <c r="BQ17" s="9"/>
      <c r="BR17" s="77"/>
      <c r="BS17" s="9"/>
      <c r="BT17" s="77"/>
      <c r="BU17" s="9"/>
      <c r="BV17" s="77"/>
      <c r="BW17" s="9"/>
      <c r="BX17" s="77"/>
      <c r="BY17" s="9"/>
      <c r="BZ17" s="77"/>
      <c r="CA17" s="9"/>
      <c r="CB17" s="77"/>
      <c r="CC17" s="9"/>
      <c r="CD17" s="77"/>
      <c r="CE17" s="9"/>
      <c r="CF17" s="77"/>
      <c r="CG17" s="9"/>
      <c r="CH17" s="77"/>
      <c r="CI17" s="9"/>
      <c r="CJ17" s="77"/>
      <c r="CK17" s="9"/>
      <c r="CL17" s="77"/>
      <c r="CM17" s="9"/>
      <c r="CN17" s="77"/>
      <c r="CO17" s="9"/>
      <c r="CP17" s="77"/>
      <c r="CQ17" s="9"/>
      <c r="CR17" s="77"/>
      <c r="CS17" s="9"/>
      <c r="CT17" s="77"/>
      <c r="CU17" s="9"/>
      <c r="CV17" s="77"/>
      <c r="CW17" s="9"/>
      <c r="CX17" s="77"/>
      <c r="CY17" s="29">
        <f t="shared" si="0"/>
        <v>2.5</v>
      </c>
      <c r="CZ17" s="207"/>
      <c r="DA17" s="185"/>
    </row>
    <row r="18" spans="1:105" x14ac:dyDescent="0.15">
      <c r="A18" s="223" t="s">
        <v>56</v>
      </c>
      <c r="B18" s="72" t="s">
        <v>34</v>
      </c>
      <c r="C18" s="10">
        <v>3</v>
      </c>
      <c r="D18" s="75">
        <v>4</v>
      </c>
      <c r="E18" s="10">
        <v>1</v>
      </c>
      <c r="F18" s="75">
        <v>1</v>
      </c>
      <c r="G18" s="10"/>
      <c r="H18" s="75"/>
      <c r="I18" s="10"/>
      <c r="J18" s="75"/>
      <c r="K18" s="10"/>
      <c r="L18" s="75"/>
      <c r="M18" s="10"/>
      <c r="N18" s="75"/>
      <c r="O18" s="10"/>
      <c r="P18" s="75"/>
      <c r="Q18" s="10"/>
      <c r="R18" s="75"/>
      <c r="S18" s="10"/>
      <c r="T18" s="75"/>
      <c r="U18" s="10"/>
      <c r="V18" s="75"/>
      <c r="W18" s="10"/>
      <c r="X18" s="75"/>
      <c r="Y18" s="10"/>
      <c r="Z18" s="75"/>
      <c r="AA18" s="10"/>
      <c r="AB18" s="75"/>
      <c r="AC18" s="10"/>
      <c r="AD18" s="75"/>
      <c r="AE18" s="10"/>
      <c r="AF18" s="75"/>
      <c r="AG18" s="10"/>
      <c r="AH18" s="75"/>
      <c r="AI18" s="10"/>
      <c r="AJ18" s="75"/>
      <c r="AK18" s="10"/>
      <c r="AL18" s="75"/>
      <c r="AM18" s="10"/>
      <c r="AN18" s="75"/>
      <c r="AO18" s="10"/>
      <c r="AP18" s="75"/>
      <c r="AQ18" s="10"/>
      <c r="AR18" s="75"/>
      <c r="AS18" s="10"/>
      <c r="AT18" s="75"/>
      <c r="AU18" s="10"/>
      <c r="AV18" s="75"/>
      <c r="AW18" s="10"/>
      <c r="AX18" s="75"/>
      <c r="AY18" s="10"/>
      <c r="AZ18" s="75"/>
      <c r="BA18" s="10"/>
      <c r="BB18" s="75"/>
      <c r="BC18" s="10"/>
      <c r="BD18" s="75"/>
      <c r="BE18" s="10"/>
      <c r="BF18" s="75"/>
      <c r="BG18" s="10"/>
      <c r="BH18" s="75"/>
      <c r="BI18" s="10"/>
      <c r="BJ18" s="75"/>
      <c r="BK18" s="10"/>
      <c r="BL18" s="75"/>
      <c r="BM18" s="10"/>
      <c r="BN18" s="75"/>
      <c r="BO18" s="10"/>
      <c r="BP18" s="75"/>
      <c r="BQ18" s="10"/>
      <c r="BR18" s="75"/>
      <c r="BS18" s="10"/>
      <c r="BT18" s="75"/>
      <c r="BU18" s="10"/>
      <c r="BV18" s="75"/>
      <c r="BW18" s="10"/>
      <c r="BX18" s="75"/>
      <c r="BY18" s="10"/>
      <c r="BZ18" s="75"/>
      <c r="CA18" s="10"/>
      <c r="CB18" s="75"/>
      <c r="CC18" s="10"/>
      <c r="CD18" s="75"/>
      <c r="CE18" s="10"/>
      <c r="CF18" s="75"/>
      <c r="CG18" s="10"/>
      <c r="CH18" s="75"/>
      <c r="CI18" s="10"/>
      <c r="CJ18" s="75"/>
      <c r="CK18" s="10"/>
      <c r="CL18" s="75"/>
      <c r="CM18" s="10"/>
      <c r="CN18" s="75"/>
      <c r="CO18" s="10"/>
      <c r="CP18" s="75"/>
      <c r="CQ18" s="10"/>
      <c r="CR18" s="75"/>
      <c r="CS18" s="10"/>
      <c r="CT18" s="75"/>
      <c r="CU18" s="10"/>
      <c r="CV18" s="75"/>
      <c r="CW18" s="10"/>
      <c r="CX18" s="75"/>
      <c r="CY18" s="24">
        <f t="shared" si="0"/>
        <v>2.25</v>
      </c>
      <c r="CZ18" s="205">
        <f>IF(AVERAGE(C31:CX31)=0,NA(),AVERAGE(C31:CX31))</f>
        <v>12.25</v>
      </c>
      <c r="DA18" s="185"/>
    </row>
    <row r="19" spans="1:105" x14ac:dyDescent="0.15">
      <c r="A19" s="224"/>
      <c r="B19" s="73" t="s">
        <v>35</v>
      </c>
      <c r="C19" s="11">
        <v>3</v>
      </c>
      <c r="D19" s="76">
        <v>3</v>
      </c>
      <c r="E19" s="11">
        <v>3</v>
      </c>
      <c r="F19" s="76">
        <v>1</v>
      </c>
      <c r="G19" s="11"/>
      <c r="H19" s="76"/>
      <c r="I19" s="11"/>
      <c r="J19" s="76"/>
      <c r="K19" s="11"/>
      <c r="L19" s="76"/>
      <c r="M19" s="11"/>
      <c r="N19" s="76"/>
      <c r="O19" s="11"/>
      <c r="P19" s="76"/>
      <c r="Q19" s="11"/>
      <c r="R19" s="76"/>
      <c r="S19" s="11"/>
      <c r="T19" s="76"/>
      <c r="U19" s="11"/>
      <c r="V19" s="76"/>
      <c r="W19" s="11"/>
      <c r="X19" s="76"/>
      <c r="Y19" s="11"/>
      <c r="Z19" s="76"/>
      <c r="AA19" s="11"/>
      <c r="AB19" s="76"/>
      <c r="AC19" s="11"/>
      <c r="AD19" s="76"/>
      <c r="AE19" s="11"/>
      <c r="AF19" s="76"/>
      <c r="AG19" s="11"/>
      <c r="AH19" s="76"/>
      <c r="AI19" s="11"/>
      <c r="AJ19" s="76"/>
      <c r="AK19" s="11"/>
      <c r="AL19" s="76"/>
      <c r="AM19" s="11"/>
      <c r="AN19" s="76"/>
      <c r="AO19" s="11"/>
      <c r="AP19" s="76"/>
      <c r="AQ19" s="11"/>
      <c r="AR19" s="76"/>
      <c r="AS19" s="11"/>
      <c r="AT19" s="76"/>
      <c r="AU19" s="11"/>
      <c r="AV19" s="76"/>
      <c r="AW19" s="11"/>
      <c r="AX19" s="76"/>
      <c r="AY19" s="11"/>
      <c r="AZ19" s="76"/>
      <c r="BA19" s="11"/>
      <c r="BB19" s="76"/>
      <c r="BC19" s="11"/>
      <c r="BD19" s="76"/>
      <c r="BE19" s="11"/>
      <c r="BF19" s="76"/>
      <c r="BG19" s="11"/>
      <c r="BH19" s="76"/>
      <c r="BI19" s="11"/>
      <c r="BJ19" s="76"/>
      <c r="BK19" s="11"/>
      <c r="BL19" s="76"/>
      <c r="BM19" s="11"/>
      <c r="BN19" s="76"/>
      <c r="BO19" s="11"/>
      <c r="BP19" s="76"/>
      <c r="BQ19" s="11"/>
      <c r="BR19" s="76"/>
      <c r="BS19" s="11"/>
      <c r="BT19" s="76"/>
      <c r="BU19" s="11"/>
      <c r="BV19" s="76"/>
      <c r="BW19" s="11"/>
      <c r="BX19" s="76"/>
      <c r="BY19" s="11"/>
      <c r="BZ19" s="76"/>
      <c r="CA19" s="11"/>
      <c r="CB19" s="76"/>
      <c r="CC19" s="11"/>
      <c r="CD19" s="76"/>
      <c r="CE19" s="11"/>
      <c r="CF19" s="76"/>
      <c r="CG19" s="11"/>
      <c r="CH19" s="76"/>
      <c r="CI19" s="11"/>
      <c r="CJ19" s="76"/>
      <c r="CK19" s="11"/>
      <c r="CL19" s="76"/>
      <c r="CM19" s="11"/>
      <c r="CN19" s="76"/>
      <c r="CO19" s="11"/>
      <c r="CP19" s="76"/>
      <c r="CQ19" s="11"/>
      <c r="CR19" s="76"/>
      <c r="CS19" s="11"/>
      <c r="CT19" s="76"/>
      <c r="CU19" s="11"/>
      <c r="CV19" s="76"/>
      <c r="CW19" s="11"/>
      <c r="CX19" s="76"/>
      <c r="CY19" s="27">
        <f t="shared" si="0"/>
        <v>2.5</v>
      </c>
      <c r="CZ19" s="206"/>
      <c r="DA19" s="185"/>
    </row>
    <row r="20" spans="1:105" x14ac:dyDescent="0.15">
      <c r="A20" s="224"/>
      <c r="B20" s="73" t="s">
        <v>36</v>
      </c>
      <c r="C20" s="11">
        <v>3</v>
      </c>
      <c r="D20" s="76">
        <v>2</v>
      </c>
      <c r="E20" s="11">
        <v>3</v>
      </c>
      <c r="F20" s="76">
        <v>1</v>
      </c>
      <c r="G20" s="11"/>
      <c r="H20" s="76"/>
      <c r="I20" s="11"/>
      <c r="J20" s="76"/>
      <c r="K20" s="11"/>
      <c r="L20" s="76"/>
      <c r="M20" s="11"/>
      <c r="N20" s="76"/>
      <c r="O20" s="11"/>
      <c r="P20" s="76"/>
      <c r="Q20" s="11"/>
      <c r="R20" s="76"/>
      <c r="S20" s="11"/>
      <c r="T20" s="76"/>
      <c r="U20" s="11"/>
      <c r="V20" s="76"/>
      <c r="W20" s="11"/>
      <c r="X20" s="76"/>
      <c r="Y20" s="11"/>
      <c r="Z20" s="76"/>
      <c r="AA20" s="11"/>
      <c r="AB20" s="76"/>
      <c r="AC20" s="11"/>
      <c r="AD20" s="76"/>
      <c r="AE20" s="11"/>
      <c r="AF20" s="76"/>
      <c r="AG20" s="11"/>
      <c r="AH20" s="76"/>
      <c r="AI20" s="11"/>
      <c r="AJ20" s="76"/>
      <c r="AK20" s="11"/>
      <c r="AL20" s="76"/>
      <c r="AM20" s="11"/>
      <c r="AN20" s="76"/>
      <c r="AO20" s="11"/>
      <c r="AP20" s="76"/>
      <c r="AQ20" s="11"/>
      <c r="AR20" s="76"/>
      <c r="AS20" s="11"/>
      <c r="AT20" s="76"/>
      <c r="AU20" s="11"/>
      <c r="AV20" s="76"/>
      <c r="AW20" s="11"/>
      <c r="AX20" s="76"/>
      <c r="AY20" s="11"/>
      <c r="AZ20" s="76"/>
      <c r="BA20" s="11"/>
      <c r="BB20" s="76"/>
      <c r="BC20" s="11"/>
      <c r="BD20" s="76"/>
      <c r="BE20" s="11"/>
      <c r="BF20" s="76"/>
      <c r="BG20" s="11"/>
      <c r="BH20" s="76"/>
      <c r="BI20" s="11"/>
      <c r="BJ20" s="76"/>
      <c r="BK20" s="11"/>
      <c r="BL20" s="76"/>
      <c r="BM20" s="11"/>
      <c r="BN20" s="76"/>
      <c r="BO20" s="11"/>
      <c r="BP20" s="76"/>
      <c r="BQ20" s="11"/>
      <c r="BR20" s="76"/>
      <c r="BS20" s="11"/>
      <c r="BT20" s="76"/>
      <c r="BU20" s="11"/>
      <c r="BV20" s="76"/>
      <c r="BW20" s="11"/>
      <c r="BX20" s="76"/>
      <c r="BY20" s="11"/>
      <c r="BZ20" s="76"/>
      <c r="CA20" s="11"/>
      <c r="CB20" s="76"/>
      <c r="CC20" s="11"/>
      <c r="CD20" s="76"/>
      <c r="CE20" s="11"/>
      <c r="CF20" s="76"/>
      <c r="CG20" s="11"/>
      <c r="CH20" s="76"/>
      <c r="CI20" s="11"/>
      <c r="CJ20" s="76"/>
      <c r="CK20" s="11"/>
      <c r="CL20" s="76"/>
      <c r="CM20" s="11"/>
      <c r="CN20" s="76"/>
      <c r="CO20" s="11"/>
      <c r="CP20" s="76"/>
      <c r="CQ20" s="11"/>
      <c r="CR20" s="76"/>
      <c r="CS20" s="11"/>
      <c r="CT20" s="76"/>
      <c r="CU20" s="11"/>
      <c r="CV20" s="76"/>
      <c r="CW20" s="11"/>
      <c r="CX20" s="76"/>
      <c r="CY20" s="27">
        <f t="shared" si="0"/>
        <v>2.25</v>
      </c>
      <c r="CZ20" s="206"/>
      <c r="DA20" s="185"/>
    </row>
    <row r="21" spans="1:105" x14ac:dyDescent="0.15">
      <c r="A21" s="224"/>
      <c r="B21" s="73" t="s">
        <v>37</v>
      </c>
      <c r="C21" s="11">
        <v>4</v>
      </c>
      <c r="D21" s="76">
        <v>3</v>
      </c>
      <c r="E21" s="11">
        <v>3</v>
      </c>
      <c r="F21" s="76">
        <v>1</v>
      </c>
      <c r="G21" s="11"/>
      <c r="H21" s="76"/>
      <c r="I21" s="11"/>
      <c r="J21" s="76"/>
      <c r="K21" s="11"/>
      <c r="L21" s="76"/>
      <c r="M21" s="11"/>
      <c r="N21" s="76"/>
      <c r="O21" s="11"/>
      <c r="P21" s="76"/>
      <c r="Q21" s="11"/>
      <c r="R21" s="76"/>
      <c r="S21" s="11"/>
      <c r="T21" s="76"/>
      <c r="U21" s="11"/>
      <c r="V21" s="76"/>
      <c r="W21" s="11"/>
      <c r="X21" s="76"/>
      <c r="Y21" s="11"/>
      <c r="Z21" s="76"/>
      <c r="AA21" s="11"/>
      <c r="AB21" s="76"/>
      <c r="AC21" s="11"/>
      <c r="AD21" s="76"/>
      <c r="AE21" s="11"/>
      <c r="AF21" s="76"/>
      <c r="AG21" s="11"/>
      <c r="AH21" s="76"/>
      <c r="AI21" s="11"/>
      <c r="AJ21" s="76"/>
      <c r="AK21" s="11"/>
      <c r="AL21" s="76"/>
      <c r="AM21" s="11"/>
      <c r="AN21" s="76"/>
      <c r="AO21" s="11"/>
      <c r="AP21" s="76"/>
      <c r="AQ21" s="11"/>
      <c r="AR21" s="76"/>
      <c r="AS21" s="11"/>
      <c r="AT21" s="76"/>
      <c r="AU21" s="11"/>
      <c r="AV21" s="76"/>
      <c r="AW21" s="11"/>
      <c r="AX21" s="76"/>
      <c r="AY21" s="11"/>
      <c r="AZ21" s="76"/>
      <c r="BA21" s="11"/>
      <c r="BB21" s="76"/>
      <c r="BC21" s="11"/>
      <c r="BD21" s="76"/>
      <c r="BE21" s="11"/>
      <c r="BF21" s="76"/>
      <c r="BG21" s="11"/>
      <c r="BH21" s="76"/>
      <c r="BI21" s="11"/>
      <c r="BJ21" s="76"/>
      <c r="BK21" s="11"/>
      <c r="BL21" s="76"/>
      <c r="BM21" s="11"/>
      <c r="BN21" s="76"/>
      <c r="BO21" s="11"/>
      <c r="BP21" s="76"/>
      <c r="BQ21" s="11"/>
      <c r="BR21" s="76"/>
      <c r="BS21" s="11"/>
      <c r="BT21" s="76"/>
      <c r="BU21" s="11"/>
      <c r="BV21" s="76"/>
      <c r="BW21" s="11"/>
      <c r="BX21" s="76"/>
      <c r="BY21" s="11"/>
      <c r="BZ21" s="76"/>
      <c r="CA21" s="11"/>
      <c r="CB21" s="76"/>
      <c r="CC21" s="11"/>
      <c r="CD21" s="76"/>
      <c r="CE21" s="11"/>
      <c r="CF21" s="76"/>
      <c r="CG21" s="11"/>
      <c r="CH21" s="76"/>
      <c r="CI21" s="11"/>
      <c r="CJ21" s="76"/>
      <c r="CK21" s="11"/>
      <c r="CL21" s="76"/>
      <c r="CM21" s="11"/>
      <c r="CN21" s="76"/>
      <c r="CO21" s="11"/>
      <c r="CP21" s="76"/>
      <c r="CQ21" s="11"/>
      <c r="CR21" s="76"/>
      <c r="CS21" s="11"/>
      <c r="CT21" s="76"/>
      <c r="CU21" s="11"/>
      <c r="CV21" s="76"/>
      <c r="CW21" s="11"/>
      <c r="CX21" s="76"/>
      <c r="CY21" s="27">
        <f t="shared" si="0"/>
        <v>2.75</v>
      </c>
      <c r="CZ21" s="206"/>
      <c r="DA21" s="185"/>
    </row>
    <row r="22" spans="1:105" ht="14.25" thickBot="1" x14ac:dyDescent="0.2">
      <c r="A22" s="225"/>
      <c r="B22" s="74" t="s">
        <v>38</v>
      </c>
      <c r="C22" s="9">
        <v>3</v>
      </c>
      <c r="D22" s="77">
        <v>3</v>
      </c>
      <c r="E22" s="9">
        <v>3</v>
      </c>
      <c r="F22" s="77">
        <v>1</v>
      </c>
      <c r="G22" s="9"/>
      <c r="H22" s="77"/>
      <c r="I22" s="9"/>
      <c r="J22" s="77"/>
      <c r="K22" s="9"/>
      <c r="L22" s="77"/>
      <c r="M22" s="9"/>
      <c r="N22" s="77"/>
      <c r="O22" s="9"/>
      <c r="P22" s="77"/>
      <c r="Q22" s="9"/>
      <c r="R22" s="77"/>
      <c r="S22" s="9"/>
      <c r="T22" s="77"/>
      <c r="U22" s="9"/>
      <c r="V22" s="77"/>
      <c r="W22" s="9"/>
      <c r="X22" s="77"/>
      <c r="Y22" s="9"/>
      <c r="Z22" s="77"/>
      <c r="AA22" s="9"/>
      <c r="AB22" s="77"/>
      <c r="AC22" s="9"/>
      <c r="AD22" s="77"/>
      <c r="AE22" s="9"/>
      <c r="AF22" s="77"/>
      <c r="AG22" s="9"/>
      <c r="AH22" s="77"/>
      <c r="AI22" s="9"/>
      <c r="AJ22" s="77"/>
      <c r="AK22" s="9"/>
      <c r="AL22" s="77"/>
      <c r="AM22" s="9"/>
      <c r="AN22" s="77"/>
      <c r="AO22" s="9"/>
      <c r="AP22" s="77"/>
      <c r="AQ22" s="9"/>
      <c r="AR22" s="77"/>
      <c r="AS22" s="9"/>
      <c r="AT22" s="77"/>
      <c r="AU22" s="9"/>
      <c r="AV22" s="77"/>
      <c r="AW22" s="9"/>
      <c r="AX22" s="77"/>
      <c r="AY22" s="9"/>
      <c r="AZ22" s="77"/>
      <c r="BA22" s="9"/>
      <c r="BB22" s="77"/>
      <c r="BC22" s="9"/>
      <c r="BD22" s="77"/>
      <c r="BE22" s="9"/>
      <c r="BF22" s="77"/>
      <c r="BG22" s="9"/>
      <c r="BH22" s="77"/>
      <c r="BI22" s="9"/>
      <c r="BJ22" s="77"/>
      <c r="BK22" s="9"/>
      <c r="BL22" s="77"/>
      <c r="BM22" s="9"/>
      <c r="BN22" s="77"/>
      <c r="BO22" s="9"/>
      <c r="BP22" s="77"/>
      <c r="BQ22" s="9"/>
      <c r="BR22" s="77"/>
      <c r="BS22" s="9"/>
      <c r="BT22" s="77"/>
      <c r="BU22" s="9"/>
      <c r="BV22" s="77"/>
      <c r="BW22" s="9"/>
      <c r="BX22" s="77"/>
      <c r="BY22" s="9"/>
      <c r="BZ22" s="77"/>
      <c r="CA22" s="9"/>
      <c r="CB22" s="77"/>
      <c r="CC22" s="9"/>
      <c r="CD22" s="77"/>
      <c r="CE22" s="9"/>
      <c r="CF22" s="77"/>
      <c r="CG22" s="9"/>
      <c r="CH22" s="77"/>
      <c r="CI22" s="9"/>
      <c r="CJ22" s="77"/>
      <c r="CK22" s="9"/>
      <c r="CL22" s="77"/>
      <c r="CM22" s="9"/>
      <c r="CN22" s="77"/>
      <c r="CO22" s="9"/>
      <c r="CP22" s="77"/>
      <c r="CQ22" s="9"/>
      <c r="CR22" s="77"/>
      <c r="CS22" s="9"/>
      <c r="CT22" s="77"/>
      <c r="CU22" s="9"/>
      <c r="CV22" s="77"/>
      <c r="CW22" s="9"/>
      <c r="CX22" s="77"/>
      <c r="CY22" s="29">
        <f t="shared" si="0"/>
        <v>2.5</v>
      </c>
      <c r="CZ22" s="207"/>
      <c r="DA22" s="185"/>
    </row>
    <row r="23" spans="1:105" x14ac:dyDescent="0.15">
      <c r="A23" s="223" t="s">
        <v>16</v>
      </c>
      <c r="B23" s="72" t="s">
        <v>39</v>
      </c>
      <c r="C23" s="10">
        <v>4</v>
      </c>
      <c r="D23" s="75">
        <v>3</v>
      </c>
      <c r="E23" s="10">
        <v>3</v>
      </c>
      <c r="F23" s="75">
        <v>1</v>
      </c>
      <c r="G23" s="10"/>
      <c r="H23" s="75"/>
      <c r="I23" s="10"/>
      <c r="J23" s="75"/>
      <c r="K23" s="10"/>
      <c r="L23" s="75"/>
      <c r="M23" s="10"/>
      <c r="N23" s="75"/>
      <c r="O23" s="10"/>
      <c r="P23" s="75"/>
      <c r="Q23" s="10"/>
      <c r="R23" s="75"/>
      <c r="S23" s="10"/>
      <c r="T23" s="75"/>
      <c r="U23" s="10"/>
      <c r="V23" s="75"/>
      <c r="W23" s="10"/>
      <c r="X23" s="75"/>
      <c r="Y23" s="10"/>
      <c r="Z23" s="75"/>
      <c r="AA23" s="10"/>
      <c r="AB23" s="75"/>
      <c r="AC23" s="10"/>
      <c r="AD23" s="75"/>
      <c r="AE23" s="10"/>
      <c r="AF23" s="75"/>
      <c r="AG23" s="10"/>
      <c r="AH23" s="75"/>
      <c r="AI23" s="10"/>
      <c r="AJ23" s="75"/>
      <c r="AK23" s="10"/>
      <c r="AL23" s="75"/>
      <c r="AM23" s="10"/>
      <c r="AN23" s="75"/>
      <c r="AO23" s="10"/>
      <c r="AP23" s="75"/>
      <c r="AQ23" s="10"/>
      <c r="AR23" s="75"/>
      <c r="AS23" s="10"/>
      <c r="AT23" s="75"/>
      <c r="AU23" s="10"/>
      <c r="AV23" s="75"/>
      <c r="AW23" s="10"/>
      <c r="AX23" s="75"/>
      <c r="AY23" s="10"/>
      <c r="AZ23" s="75"/>
      <c r="BA23" s="10"/>
      <c r="BB23" s="75"/>
      <c r="BC23" s="10"/>
      <c r="BD23" s="75"/>
      <c r="BE23" s="10"/>
      <c r="BF23" s="75"/>
      <c r="BG23" s="10"/>
      <c r="BH23" s="75"/>
      <c r="BI23" s="10"/>
      <c r="BJ23" s="75"/>
      <c r="BK23" s="10"/>
      <c r="BL23" s="75"/>
      <c r="BM23" s="10"/>
      <c r="BN23" s="75"/>
      <c r="BO23" s="10"/>
      <c r="BP23" s="75"/>
      <c r="BQ23" s="10"/>
      <c r="BR23" s="75"/>
      <c r="BS23" s="10"/>
      <c r="BT23" s="75"/>
      <c r="BU23" s="10"/>
      <c r="BV23" s="75"/>
      <c r="BW23" s="10"/>
      <c r="BX23" s="75"/>
      <c r="BY23" s="10"/>
      <c r="BZ23" s="75"/>
      <c r="CA23" s="10"/>
      <c r="CB23" s="75"/>
      <c r="CC23" s="10"/>
      <c r="CD23" s="75"/>
      <c r="CE23" s="10"/>
      <c r="CF23" s="75"/>
      <c r="CG23" s="10"/>
      <c r="CH23" s="75"/>
      <c r="CI23" s="10"/>
      <c r="CJ23" s="75"/>
      <c r="CK23" s="10"/>
      <c r="CL23" s="75"/>
      <c r="CM23" s="10"/>
      <c r="CN23" s="75"/>
      <c r="CO23" s="10"/>
      <c r="CP23" s="75"/>
      <c r="CQ23" s="10"/>
      <c r="CR23" s="75"/>
      <c r="CS23" s="10"/>
      <c r="CT23" s="75"/>
      <c r="CU23" s="10"/>
      <c r="CV23" s="75"/>
      <c r="CW23" s="10"/>
      <c r="CX23" s="75"/>
      <c r="CY23" s="24">
        <f t="shared" si="0"/>
        <v>2.75</v>
      </c>
      <c r="CZ23" s="205">
        <f>IF(AVERAGE(C32:CX32)=0,NA(),AVERAGE(C32:CX32))</f>
        <v>12.25</v>
      </c>
      <c r="DA23" s="185"/>
    </row>
    <row r="24" spans="1:105" x14ac:dyDescent="0.15">
      <c r="A24" s="224"/>
      <c r="B24" s="73" t="s">
        <v>40</v>
      </c>
      <c r="C24" s="11">
        <v>3</v>
      </c>
      <c r="D24" s="76">
        <v>4</v>
      </c>
      <c r="E24" s="11">
        <v>3</v>
      </c>
      <c r="F24" s="76">
        <v>1</v>
      </c>
      <c r="G24" s="11"/>
      <c r="H24" s="76"/>
      <c r="I24" s="11"/>
      <c r="J24" s="76"/>
      <c r="K24" s="11"/>
      <c r="L24" s="76"/>
      <c r="M24" s="11"/>
      <c r="N24" s="76"/>
      <c r="O24" s="11"/>
      <c r="P24" s="76"/>
      <c r="Q24" s="11"/>
      <c r="R24" s="76"/>
      <c r="S24" s="11"/>
      <c r="T24" s="76"/>
      <c r="U24" s="11"/>
      <c r="V24" s="76"/>
      <c r="W24" s="11"/>
      <c r="X24" s="76"/>
      <c r="Y24" s="11"/>
      <c r="Z24" s="76"/>
      <c r="AA24" s="11"/>
      <c r="AB24" s="76"/>
      <c r="AC24" s="11"/>
      <c r="AD24" s="76"/>
      <c r="AE24" s="11"/>
      <c r="AF24" s="76"/>
      <c r="AG24" s="11"/>
      <c r="AH24" s="76"/>
      <c r="AI24" s="11"/>
      <c r="AJ24" s="76"/>
      <c r="AK24" s="11"/>
      <c r="AL24" s="76"/>
      <c r="AM24" s="11"/>
      <c r="AN24" s="76"/>
      <c r="AO24" s="11"/>
      <c r="AP24" s="76"/>
      <c r="AQ24" s="11"/>
      <c r="AR24" s="76"/>
      <c r="AS24" s="11"/>
      <c r="AT24" s="76"/>
      <c r="AU24" s="11"/>
      <c r="AV24" s="76"/>
      <c r="AW24" s="11"/>
      <c r="AX24" s="76"/>
      <c r="AY24" s="11"/>
      <c r="AZ24" s="76"/>
      <c r="BA24" s="11"/>
      <c r="BB24" s="76"/>
      <c r="BC24" s="11"/>
      <c r="BD24" s="76"/>
      <c r="BE24" s="11"/>
      <c r="BF24" s="76"/>
      <c r="BG24" s="11"/>
      <c r="BH24" s="76"/>
      <c r="BI24" s="11"/>
      <c r="BJ24" s="76"/>
      <c r="BK24" s="11"/>
      <c r="BL24" s="76"/>
      <c r="BM24" s="11"/>
      <c r="BN24" s="76"/>
      <c r="BO24" s="11"/>
      <c r="BP24" s="76"/>
      <c r="BQ24" s="11"/>
      <c r="BR24" s="76"/>
      <c r="BS24" s="11"/>
      <c r="BT24" s="76"/>
      <c r="BU24" s="11"/>
      <c r="BV24" s="76"/>
      <c r="BW24" s="11"/>
      <c r="BX24" s="76"/>
      <c r="BY24" s="11"/>
      <c r="BZ24" s="76"/>
      <c r="CA24" s="11"/>
      <c r="CB24" s="76"/>
      <c r="CC24" s="11"/>
      <c r="CD24" s="76"/>
      <c r="CE24" s="11"/>
      <c r="CF24" s="76"/>
      <c r="CG24" s="11"/>
      <c r="CH24" s="76"/>
      <c r="CI24" s="11"/>
      <c r="CJ24" s="76"/>
      <c r="CK24" s="11"/>
      <c r="CL24" s="76"/>
      <c r="CM24" s="11"/>
      <c r="CN24" s="76"/>
      <c r="CO24" s="11"/>
      <c r="CP24" s="76"/>
      <c r="CQ24" s="11"/>
      <c r="CR24" s="76"/>
      <c r="CS24" s="11"/>
      <c r="CT24" s="76"/>
      <c r="CU24" s="11"/>
      <c r="CV24" s="76"/>
      <c r="CW24" s="11"/>
      <c r="CX24" s="76"/>
      <c r="CY24" s="27">
        <f t="shared" si="0"/>
        <v>2.75</v>
      </c>
      <c r="CZ24" s="206"/>
      <c r="DA24" s="185"/>
    </row>
    <row r="25" spans="1:105" x14ac:dyDescent="0.15">
      <c r="A25" s="224"/>
      <c r="B25" s="73" t="s">
        <v>41</v>
      </c>
      <c r="C25" s="11">
        <v>2</v>
      </c>
      <c r="D25" s="76">
        <v>3</v>
      </c>
      <c r="E25" s="11">
        <v>3</v>
      </c>
      <c r="F25" s="76">
        <v>1</v>
      </c>
      <c r="G25" s="11"/>
      <c r="H25" s="76"/>
      <c r="I25" s="11"/>
      <c r="J25" s="76"/>
      <c r="K25" s="11"/>
      <c r="L25" s="76"/>
      <c r="M25" s="11"/>
      <c r="N25" s="76"/>
      <c r="O25" s="11"/>
      <c r="P25" s="76"/>
      <c r="Q25" s="11"/>
      <c r="R25" s="76"/>
      <c r="S25" s="11"/>
      <c r="T25" s="76"/>
      <c r="U25" s="11"/>
      <c r="V25" s="76"/>
      <c r="W25" s="11"/>
      <c r="X25" s="76"/>
      <c r="Y25" s="11"/>
      <c r="Z25" s="76"/>
      <c r="AA25" s="11"/>
      <c r="AB25" s="76"/>
      <c r="AC25" s="11"/>
      <c r="AD25" s="76"/>
      <c r="AE25" s="11"/>
      <c r="AF25" s="76"/>
      <c r="AG25" s="11"/>
      <c r="AH25" s="76"/>
      <c r="AI25" s="11"/>
      <c r="AJ25" s="76"/>
      <c r="AK25" s="11"/>
      <c r="AL25" s="76"/>
      <c r="AM25" s="11"/>
      <c r="AN25" s="76"/>
      <c r="AO25" s="11"/>
      <c r="AP25" s="76"/>
      <c r="AQ25" s="11"/>
      <c r="AR25" s="76"/>
      <c r="AS25" s="11"/>
      <c r="AT25" s="76"/>
      <c r="AU25" s="11"/>
      <c r="AV25" s="76"/>
      <c r="AW25" s="11"/>
      <c r="AX25" s="76"/>
      <c r="AY25" s="11"/>
      <c r="AZ25" s="76"/>
      <c r="BA25" s="11"/>
      <c r="BB25" s="76"/>
      <c r="BC25" s="11"/>
      <c r="BD25" s="76"/>
      <c r="BE25" s="11"/>
      <c r="BF25" s="76"/>
      <c r="BG25" s="11"/>
      <c r="BH25" s="76"/>
      <c r="BI25" s="11"/>
      <c r="BJ25" s="76"/>
      <c r="BK25" s="11"/>
      <c r="BL25" s="76"/>
      <c r="BM25" s="11"/>
      <c r="BN25" s="76"/>
      <c r="BO25" s="11"/>
      <c r="BP25" s="76"/>
      <c r="BQ25" s="11"/>
      <c r="BR25" s="76"/>
      <c r="BS25" s="11"/>
      <c r="BT25" s="76"/>
      <c r="BU25" s="11"/>
      <c r="BV25" s="76"/>
      <c r="BW25" s="11"/>
      <c r="BX25" s="76"/>
      <c r="BY25" s="11"/>
      <c r="BZ25" s="76"/>
      <c r="CA25" s="11"/>
      <c r="CB25" s="76"/>
      <c r="CC25" s="11"/>
      <c r="CD25" s="76"/>
      <c r="CE25" s="11"/>
      <c r="CF25" s="76"/>
      <c r="CG25" s="11"/>
      <c r="CH25" s="76"/>
      <c r="CI25" s="11"/>
      <c r="CJ25" s="76"/>
      <c r="CK25" s="11"/>
      <c r="CL25" s="76"/>
      <c r="CM25" s="11"/>
      <c r="CN25" s="76"/>
      <c r="CO25" s="11"/>
      <c r="CP25" s="76"/>
      <c r="CQ25" s="11"/>
      <c r="CR25" s="76"/>
      <c r="CS25" s="11"/>
      <c r="CT25" s="76"/>
      <c r="CU25" s="11"/>
      <c r="CV25" s="76"/>
      <c r="CW25" s="11"/>
      <c r="CX25" s="76"/>
      <c r="CY25" s="27">
        <f t="shared" si="0"/>
        <v>2.25</v>
      </c>
      <c r="CZ25" s="206"/>
      <c r="DA25" s="185"/>
    </row>
    <row r="26" spans="1:105" x14ac:dyDescent="0.15">
      <c r="A26" s="224"/>
      <c r="B26" s="73" t="s">
        <v>42</v>
      </c>
      <c r="C26" s="11">
        <v>2</v>
      </c>
      <c r="D26" s="76">
        <v>3</v>
      </c>
      <c r="E26" s="11">
        <v>4</v>
      </c>
      <c r="F26" s="76">
        <v>1</v>
      </c>
      <c r="G26" s="11"/>
      <c r="H26" s="76"/>
      <c r="I26" s="11"/>
      <c r="J26" s="76"/>
      <c r="K26" s="11"/>
      <c r="L26" s="76"/>
      <c r="M26" s="11"/>
      <c r="N26" s="76"/>
      <c r="O26" s="11"/>
      <c r="P26" s="76"/>
      <c r="Q26" s="11"/>
      <c r="R26" s="76"/>
      <c r="S26" s="11"/>
      <c r="T26" s="76"/>
      <c r="U26" s="11"/>
      <c r="V26" s="76"/>
      <c r="W26" s="11"/>
      <c r="X26" s="76"/>
      <c r="Y26" s="11"/>
      <c r="Z26" s="76"/>
      <c r="AA26" s="11"/>
      <c r="AB26" s="76"/>
      <c r="AC26" s="11"/>
      <c r="AD26" s="76"/>
      <c r="AE26" s="11"/>
      <c r="AF26" s="76"/>
      <c r="AG26" s="11"/>
      <c r="AH26" s="76"/>
      <c r="AI26" s="11"/>
      <c r="AJ26" s="76"/>
      <c r="AK26" s="11"/>
      <c r="AL26" s="76"/>
      <c r="AM26" s="11"/>
      <c r="AN26" s="76"/>
      <c r="AO26" s="11"/>
      <c r="AP26" s="76"/>
      <c r="AQ26" s="11"/>
      <c r="AR26" s="76"/>
      <c r="AS26" s="11"/>
      <c r="AT26" s="76"/>
      <c r="AU26" s="11"/>
      <c r="AV26" s="76"/>
      <c r="AW26" s="11"/>
      <c r="AX26" s="76"/>
      <c r="AY26" s="11"/>
      <c r="AZ26" s="76"/>
      <c r="BA26" s="11"/>
      <c r="BB26" s="76"/>
      <c r="BC26" s="11"/>
      <c r="BD26" s="76"/>
      <c r="BE26" s="11"/>
      <c r="BF26" s="76"/>
      <c r="BG26" s="11"/>
      <c r="BH26" s="76"/>
      <c r="BI26" s="11"/>
      <c r="BJ26" s="76"/>
      <c r="BK26" s="11"/>
      <c r="BL26" s="76"/>
      <c r="BM26" s="11"/>
      <c r="BN26" s="76"/>
      <c r="BO26" s="11"/>
      <c r="BP26" s="76"/>
      <c r="BQ26" s="11"/>
      <c r="BR26" s="76"/>
      <c r="BS26" s="11"/>
      <c r="BT26" s="76"/>
      <c r="BU26" s="11"/>
      <c r="BV26" s="76"/>
      <c r="BW26" s="11"/>
      <c r="BX26" s="76"/>
      <c r="BY26" s="11"/>
      <c r="BZ26" s="76"/>
      <c r="CA26" s="11"/>
      <c r="CB26" s="76"/>
      <c r="CC26" s="11"/>
      <c r="CD26" s="76"/>
      <c r="CE26" s="11"/>
      <c r="CF26" s="76"/>
      <c r="CG26" s="11"/>
      <c r="CH26" s="76"/>
      <c r="CI26" s="11"/>
      <c r="CJ26" s="76"/>
      <c r="CK26" s="11"/>
      <c r="CL26" s="76"/>
      <c r="CM26" s="11"/>
      <c r="CN26" s="76"/>
      <c r="CO26" s="11"/>
      <c r="CP26" s="76"/>
      <c r="CQ26" s="11"/>
      <c r="CR26" s="76"/>
      <c r="CS26" s="11"/>
      <c r="CT26" s="76"/>
      <c r="CU26" s="11"/>
      <c r="CV26" s="76"/>
      <c r="CW26" s="11"/>
      <c r="CX26" s="76"/>
      <c r="CY26" s="27">
        <f t="shared" si="0"/>
        <v>2.5</v>
      </c>
      <c r="CZ26" s="206"/>
      <c r="DA26" s="185"/>
    </row>
    <row r="27" spans="1:105" ht="14.25" thickBot="1" x14ac:dyDescent="0.2">
      <c r="A27" s="225"/>
      <c r="B27" s="74" t="s">
        <v>43</v>
      </c>
      <c r="C27" s="21">
        <v>1</v>
      </c>
      <c r="D27" s="78">
        <v>4</v>
      </c>
      <c r="E27" s="21">
        <v>2</v>
      </c>
      <c r="F27" s="78">
        <v>1</v>
      </c>
      <c r="G27" s="21"/>
      <c r="H27" s="78"/>
      <c r="I27" s="21"/>
      <c r="J27" s="78"/>
      <c r="K27" s="21"/>
      <c r="L27" s="78"/>
      <c r="M27" s="21"/>
      <c r="N27" s="78"/>
      <c r="O27" s="21"/>
      <c r="P27" s="78"/>
      <c r="Q27" s="21"/>
      <c r="R27" s="78"/>
      <c r="S27" s="21"/>
      <c r="T27" s="78"/>
      <c r="U27" s="21"/>
      <c r="V27" s="78"/>
      <c r="W27" s="21"/>
      <c r="X27" s="78"/>
      <c r="Y27" s="21"/>
      <c r="Z27" s="78"/>
      <c r="AA27" s="21"/>
      <c r="AB27" s="78"/>
      <c r="AC27" s="21"/>
      <c r="AD27" s="78"/>
      <c r="AE27" s="21"/>
      <c r="AF27" s="78"/>
      <c r="AG27" s="21"/>
      <c r="AH27" s="78"/>
      <c r="AI27" s="21"/>
      <c r="AJ27" s="78"/>
      <c r="AK27" s="21"/>
      <c r="AL27" s="78"/>
      <c r="AM27" s="21"/>
      <c r="AN27" s="78"/>
      <c r="AO27" s="21"/>
      <c r="AP27" s="78"/>
      <c r="AQ27" s="21"/>
      <c r="AR27" s="78"/>
      <c r="AS27" s="21"/>
      <c r="AT27" s="78"/>
      <c r="AU27" s="21"/>
      <c r="AV27" s="78"/>
      <c r="AW27" s="21"/>
      <c r="AX27" s="78"/>
      <c r="AY27" s="21"/>
      <c r="AZ27" s="78"/>
      <c r="BA27" s="21"/>
      <c r="BB27" s="78"/>
      <c r="BC27" s="21"/>
      <c r="BD27" s="78"/>
      <c r="BE27" s="21"/>
      <c r="BF27" s="78"/>
      <c r="BG27" s="21"/>
      <c r="BH27" s="78"/>
      <c r="BI27" s="21"/>
      <c r="BJ27" s="78"/>
      <c r="BK27" s="21"/>
      <c r="BL27" s="78"/>
      <c r="BM27" s="21"/>
      <c r="BN27" s="78"/>
      <c r="BO27" s="21"/>
      <c r="BP27" s="78"/>
      <c r="BQ27" s="21"/>
      <c r="BR27" s="78"/>
      <c r="BS27" s="21"/>
      <c r="BT27" s="78"/>
      <c r="BU27" s="21"/>
      <c r="BV27" s="78"/>
      <c r="BW27" s="21"/>
      <c r="BX27" s="78"/>
      <c r="BY27" s="21"/>
      <c r="BZ27" s="78"/>
      <c r="CA27" s="21"/>
      <c r="CB27" s="78"/>
      <c r="CC27" s="21"/>
      <c r="CD27" s="78"/>
      <c r="CE27" s="21"/>
      <c r="CF27" s="78"/>
      <c r="CG27" s="21"/>
      <c r="CH27" s="78"/>
      <c r="CI27" s="21"/>
      <c r="CJ27" s="78"/>
      <c r="CK27" s="21"/>
      <c r="CL27" s="78"/>
      <c r="CM27" s="21"/>
      <c r="CN27" s="78"/>
      <c r="CO27" s="21"/>
      <c r="CP27" s="78"/>
      <c r="CQ27" s="21"/>
      <c r="CR27" s="78"/>
      <c r="CS27" s="21"/>
      <c r="CT27" s="78"/>
      <c r="CU27" s="21"/>
      <c r="CV27" s="78"/>
      <c r="CW27" s="21"/>
      <c r="CX27" s="78"/>
      <c r="CY27" s="29">
        <f t="shared" si="0"/>
        <v>2</v>
      </c>
      <c r="CZ27" s="207"/>
      <c r="DA27" s="186"/>
    </row>
    <row r="28" spans="1:105" x14ac:dyDescent="0.15">
      <c r="A28" s="196" t="s">
        <v>46</v>
      </c>
      <c r="B28" s="197"/>
      <c r="C28" s="24">
        <f>IF(SUM(C3:C7)=0,"",SUM(C3:C7))</f>
        <v>17</v>
      </c>
      <c r="D28" s="25">
        <f t="shared" ref="D28:BO28" si="1">IF(SUM(D3:D7)=0,"",SUM(D3:D7))</f>
        <v>15</v>
      </c>
      <c r="E28" s="25">
        <f t="shared" si="1"/>
        <v>15</v>
      </c>
      <c r="F28" s="25">
        <f t="shared" si="1"/>
        <v>5</v>
      </c>
      <c r="G28" s="25" t="str">
        <f t="shared" si="1"/>
        <v/>
      </c>
      <c r="H28" s="25" t="str">
        <f t="shared" si="1"/>
        <v/>
      </c>
      <c r="I28" s="25" t="str">
        <f t="shared" si="1"/>
        <v/>
      </c>
      <c r="J28" s="25" t="str">
        <f t="shared" si="1"/>
        <v/>
      </c>
      <c r="K28" s="25" t="str">
        <f t="shared" si="1"/>
        <v/>
      </c>
      <c r="L28" s="25" t="str">
        <f t="shared" si="1"/>
        <v/>
      </c>
      <c r="M28" s="25" t="str">
        <f t="shared" si="1"/>
        <v/>
      </c>
      <c r="N28" s="25" t="str">
        <f t="shared" si="1"/>
        <v/>
      </c>
      <c r="O28" s="25" t="str">
        <f t="shared" si="1"/>
        <v/>
      </c>
      <c r="P28" s="25" t="str">
        <f t="shared" si="1"/>
        <v/>
      </c>
      <c r="Q28" s="25" t="str">
        <f t="shared" si="1"/>
        <v/>
      </c>
      <c r="R28" s="25" t="str">
        <f t="shared" si="1"/>
        <v/>
      </c>
      <c r="S28" s="25" t="str">
        <f t="shared" si="1"/>
        <v/>
      </c>
      <c r="T28" s="25" t="str">
        <f t="shared" si="1"/>
        <v/>
      </c>
      <c r="U28" s="25" t="str">
        <f t="shared" si="1"/>
        <v/>
      </c>
      <c r="V28" s="25" t="str">
        <f t="shared" si="1"/>
        <v/>
      </c>
      <c r="W28" s="25" t="str">
        <f t="shared" si="1"/>
        <v/>
      </c>
      <c r="X28" s="25" t="str">
        <f t="shared" si="1"/>
        <v/>
      </c>
      <c r="Y28" s="25" t="str">
        <f t="shared" si="1"/>
        <v/>
      </c>
      <c r="Z28" s="25" t="str">
        <f t="shared" si="1"/>
        <v/>
      </c>
      <c r="AA28" s="25" t="str">
        <f t="shared" si="1"/>
        <v/>
      </c>
      <c r="AB28" s="25" t="str">
        <f t="shared" si="1"/>
        <v/>
      </c>
      <c r="AC28" s="25" t="str">
        <f t="shared" si="1"/>
        <v/>
      </c>
      <c r="AD28" s="25" t="str">
        <f t="shared" si="1"/>
        <v/>
      </c>
      <c r="AE28" s="25" t="str">
        <f t="shared" si="1"/>
        <v/>
      </c>
      <c r="AF28" s="25" t="str">
        <f t="shared" si="1"/>
        <v/>
      </c>
      <c r="AG28" s="25" t="str">
        <f t="shared" si="1"/>
        <v/>
      </c>
      <c r="AH28" s="25" t="str">
        <f t="shared" si="1"/>
        <v/>
      </c>
      <c r="AI28" s="25" t="str">
        <f t="shared" si="1"/>
        <v/>
      </c>
      <c r="AJ28" s="25" t="str">
        <f t="shared" si="1"/>
        <v/>
      </c>
      <c r="AK28" s="25" t="str">
        <f t="shared" si="1"/>
        <v/>
      </c>
      <c r="AL28" s="25" t="str">
        <f t="shared" si="1"/>
        <v/>
      </c>
      <c r="AM28" s="25" t="str">
        <f t="shared" si="1"/>
        <v/>
      </c>
      <c r="AN28" s="25" t="str">
        <f t="shared" si="1"/>
        <v/>
      </c>
      <c r="AO28" s="25" t="str">
        <f t="shared" si="1"/>
        <v/>
      </c>
      <c r="AP28" s="25" t="str">
        <f t="shared" si="1"/>
        <v/>
      </c>
      <c r="AQ28" s="25" t="str">
        <f t="shared" si="1"/>
        <v/>
      </c>
      <c r="AR28" s="25" t="str">
        <f t="shared" si="1"/>
        <v/>
      </c>
      <c r="AS28" s="25" t="str">
        <f t="shared" si="1"/>
        <v/>
      </c>
      <c r="AT28" s="25" t="str">
        <f t="shared" si="1"/>
        <v/>
      </c>
      <c r="AU28" s="25" t="str">
        <f t="shared" si="1"/>
        <v/>
      </c>
      <c r="AV28" s="25" t="str">
        <f t="shared" si="1"/>
        <v/>
      </c>
      <c r="AW28" s="25" t="str">
        <f t="shared" si="1"/>
        <v/>
      </c>
      <c r="AX28" s="25" t="str">
        <f t="shared" si="1"/>
        <v/>
      </c>
      <c r="AY28" s="25" t="str">
        <f t="shared" si="1"/>
        <v/>
      </c>
      <c r="AZ28" s="25" t="str">
        <f t="shared" si="1"/>
        <v/>
      </c>
      <c r="BA28" s="25" t="str">
        <f t="shared" si="1"/>
        <v/>
      </c>
      <c r="BB28" s="25" t="str">
        <f t="shared" si="1"/>
        <v/>
      </c>
      <c r="BC28" s="25" t="str">
        <f t="shared" si="1"/>
        <v/>
      </c>
      <c r="BD28" s="25" t="str">
        <f t="shared" si="1"/>
        <v/>
      </c>
      <c r="BE28" s="25" t="str">
        <f t="shared" si="1"/>
        <v/>
      </c>
      <c r="BF28" s="25" t="str">
        <f t="shared" si="1"/>
        <v/>
      </c>
      <c r="BG28" s="25" t="str">
        <f t="shared" si="1"/>
        <v/>
      </c>
      <c r="BH28" s="25" t="str">
        <f t="shared" si="1"/>
        <v/>
      </c>
      <c r="BI28" s="25" t="str">
        <f t="shared" si="1"/>
        <v/>
      </c>
      <c r="BJ28" s="25" t="str">
        <f t="shared" si="1"/>
        <v/>
      </c>
      <c r="BK28" s="25" t="str">
        <f t="shared" si="1"/>
        <v/>
      </c>
      <c r="BL28" s="25" t="str">
        <f t="shared" si="1"/>
        <v/>
      </c>
      <c r="BM28" s="25" t="str">
        <f t="shared" si="1"/>
        <v/>
      </c>
      <c r="BN28" s="25" t="str">
        <f t="shared" si="1"/>
        <v/>
      </c>
      <c r="BO28" s="25" t="str">
        <f t="shared" si="1"/>
        <v/>
      </c>
      <c r="BP28" s="25" t="str">
        <f t="shared" ref="BP28:CX28" si="2">IF(SUM(BP3:BP7)=0,"",SUM(BP3:BP7))</f>
        <v/>
      </c>
      <c r="BQ28" s="25" t="str">
        <f t="shared" si="2"/>
        <v/>
      </c>
      <c r="BR28" s="25" t="str">
        <f t="shared" si="2"/>
        <v/>
      </c>
      <c r="BS28" s="25" t="str">
        <f t="shared" si="2"/>
        <v/>
      </c>
      <c r="BT28" s="25" t="str">
        <f t="shared" si="2"/>
        <v/>
      </c>
      <c r="BU28" s="25" t="str">
        <f t="shared" si="2"/>
        <v/>
      </c>
      <c r="BV28" s="25" t="str">
        <f t="shared" si="2"/>
        <v/>
      </c>
      <c r="BW28" s="25" t="str">
        <f t="shared" si="2"/>
        <v/>
      </c>
      <c r="BX28" s="25" t="str">
        <f t="shared" si="2"/>
        <v/>
      </c>
      <c r="BY28" s="25" t="str">
        <f t="shared" si="2"/>
        <v/>
      </c>
      <c r="BZ28" s="25" t="str">
        <f t="shared" si="2"/>
        <v/>
      </c>
      <c r="CA28" s="25" t="str">
        <f t="shared" si="2"/>
        <v/>
      </c>
      <c r="CB28" s="25" t="str">
        <f t="shared" si="2"/>
        <v/>
      </c>
      <c r="CC28" s="25" t="str">
        <f t="shared" si="2"/>
        <v/>
      </c>
      <c r="CD28" s="25" t="str">
        <f t="shared" si="2"/>
        <v/>
      </c>
      <c r="CE28" s="25" t="str">
        <f t="shared" si="2"/>
        <v/>
      </c>
      <c r="CF28" s="25" t="str">
        <f t="shared" si="2"/>
        <v/>
      </c>
      <c r="CG28" s="25" t="str">
        <f t="shared" si="2"/>
        <v/>
      </c>
      <c r="CH28" s="25" t="str">
        <f t="shared" si="2"/>
        <v/>
      </c>
      <c r="CI28" s="25" t="str">
        <f t="shared" si="2"/>
        <v/>
      </c>
      <c r="CJ28" s="25" t="str">
        <f t="shared" si="2"/>
        <v/>
      </c>
      <c r="CK28" s="25" t="str">
        <f t="shared" si="2"/>
        <v/>
      </c>
      <c r="CL28" s="25" t="str">
        <f t="shared" si="2"/>
        <v/>
      </c>
      <c r="CM28" s="25" t="str">
        <f t="shared" si="2"/>
        <v/>
      </c>
      <c r="CN28" s="25" t="str">
        <f t="shared" si="2"/>
        <v/>
      </c>
      <c r="CO28" s="25" t="str">
        <f t="shared" si="2"/>
        <v/>
      </c>
      <c r="CP28" s="25" t="str">
        <f t="shared" si="2"/>
        <v/>
      </c>
      <c r="CQ28" s="25" t="str">
        <f t="shared" si="2"/>
        <v/>
      </c>
      <c r="CR28" s="25" t="str">
        <f t="shared" si="2"/>
        <v/>
      </c>
      <c r="CS28" s="25" t="str">
        <f t="shared" si="2"/>
        <v/>
      </c>
      <c r="CT28" s="25" t="str">
        <f t="shared" si="2"/>
        <v/>
      </c>
      <c r="CU28" s="25" t="str">
        <f t="shared" si="2"/>
        <v/>
      </c>
      <c r="CV28" s="25" t="str">
        <f t="shared" si="2"/>
        <v/>
      </c>
      <c r="CW28" s="25" t="str">
        <f t="shared" si="2"/>
        <v/>
      </c>
      <c r="CX28" s="26" t="str">
        <f t="shared" si="2"/>
        <v/>
      </c>
    </row>
    <row r="29" spans="1:105" x14ac:dyDescent="0.15">
      <c r="A29" s="190" t="s">
        <v>47</v>
      </c>
      <c r="B29" s="191"/>
      <c r="C29" s="27">
        <f>IF(SUM(C8:C12)=0,"",SUM(C8:C12))</f>
        <v>16</v>
      </c>
      <c r="D29" s="28">
        <f t="shared" ref="D29:BO29" si="3">IF(SUM(D8:D12)=0,"",SUM(D8:D12))</f>
        <v>19</v>
      </c>
      <c r="E29" s="28">
        <f t="shared" si="3"/>
        <v>15</v>
      </c>
      <c r="F29" s="28">
        <f t="shared" si="3"/>
        <v>5</v>
      </c>
      <c r="G29" s="28" t="str">
        <f t="shared" si="3"/>
        <v/>
      </c>
      <c r="H29" s="28" t="str">
        <f t="shared" si="3"/>
        <v/>
      </c>
      <c r="I29" s="28" t="str">
        <f t="shared" si="3"/>
        <v/>
      </c>
      <c r="J29" s="28" t="str">
        <f t="shared" si="3"/>
        <v/>
      </c>
      <c r="K29" s="28" t="str">
        <f t="shared" si="3"/>
        <v/>
      </c>
      <c r="L29" s="28" t="str">
        <f t="shared" si="3"/>
        <v/>
      </c>
      <c r="M29" s="28" t="str">
        <f t="shared" si="3"/>
        <v/>
      </c>
      <c r="N29" s="28" t="str">
        <f t="shared" si="3"/>
        <v/>
      </c>
      <c r="O29" s="28" t="str">
        <f t="shared" si="3"/>
        <v/>
      </c>
      <c r="P29" s="28" t="str">
        <f t="shared" si="3"/>
        <v/>
      </c>
      <c r="Q29" s="28" t="str">
        <f t="shared" si="3"/>
        <v/>
      </c>
      <c r="R29" s="28" t="str">
        <f t="shared" si="3"/>
        <v/>
      </c>
      <c r="S29" s="28" t="str">
        <f t="shared" si="3"/>
        <v/>
      </c>
      <c r="T29" s="28" t="str">
        <f t="shared" si="3"/>
        <v/>
      </c>
      <c r="U29" s="28" t="str">
        <f t="shared" si="3"/>
        <v/>
      </c>
      <c r="V29" s="28" t="str">
        <f t="shared" si="3"/>
        <v/>
      </c>
      <c r="W29" s="28" t="str">
        <f t="shared" si="3"/>
        <v/>
      </c>
      <c r="X29" s="28" t="str">
        <f t="shared" si="3"/>
        <v/>
      </c>
      <c r="Y29" s="28" t="str">
        <f t="shared" si="3"/>
        <v/>
      </c>
      <c r="Z29" s="28" t="str">
        <f t="shared" si="3"/>
        <v/>
      </c>
      <c r="AA29" s="28" t="str">
        <f t="shared" si="3"/>
        <v/>
      </c>
      <c r="AB29" s="28" t="str">
        <f t="shared" si="3"/>
        <v/>
      </c>
      <c r="AC29" s="28" t="str">
        <f t="shared" si="3"/>
        <v/>
      </c>
      <c r="AD29" s="28" t="str">
        <f t="shared" si="3"/>
        <v/>
      </c>
      <c r="AE29" s="28" t="str">
        <f t="shared" si="3"/>
        <v/>
      </c>
      <c r="AF29" s="28" t="str">
        <f t="shared" si="3"/>
        <v/>
      </c>
      <c r="AG29" s="28" t="str">
        <f t="shared" si="3"/>
        <v/>
      </c>
      <c r="AH29" s="28" t="str">
        <f t="shared" si="3"/>
        <v/>
      </c>
      <c r="AI29" s="28" t="str">
        <f t="shared" si="3"/>
        <v/>
      </c>
      <c r="AJ29" s="28" t="str">
        <f t="shared" si="3"/>
        <v/>
      </c>
      <c r="AK29" s="28" t="str">
        <f t="shared" si="3"/>
        <v/>
      </c>
      <c r="AL29" s="28" t="str">
        <f t="shared" si="3"/>
        <v/>
      </c>
      <c r="AM29" s="28" t="str">
        <f t="shared" si="3"/>
        <v/>
      </c>
      <c r="AN29" s="28" t="str">
        <f t="shared" si="3"/>
        <v/>
      </c>
      <c r="AO29" s="28" t="str">
        <f t="shared" si="3"/>
        <v/>
      </c>
      <c r="AP29" s="28" t="str">
        <f t="shared" si="3"/>
        <v/>
      </c>
      <c r="AQ29" s="28" t="str">
        <f t="shared" si="3"/>
        <v/>
      </c>
      <c r="AR29" s="28" t="str">
        <f t="shared" si="3"/>
        <v/>
      </c>
      <c r="AS29" s="28" t="str">
        <f t="shared" si="3"/>
        <v/>
      </c>
      <c r="AT29" s="28" t="str">
        <f t="shared" si="3"/>
        <v/>
      </c>
      <c r="AU29" s="28" t="str">
        <f t="shared" si="3"/>
        <v/>
      </c>
      <c r="AV29" s="28" t="str">
        <f t="shared" si="3"/>
        <v/>
      </c>
      <c r="AW29" s="28" t="str">
        <f t="shared" si="3"/>
        <v/>
      </c>
      <c r="AX29" s="28" t="str">
        <f t="shared" si="3"/>
        <v/>
      </c>
      <c r="AY29" s="28" t="str">
        <f t="shared" si="3"/>
        <v/>
      </c>
      <c r="AZ29" s="28" t="str">
        <f t="shared" si="3"/>
        <v/>
      </c>
      <c r="BA29" s="28" t="str">
        <f t="shared" si="3"/>
        <v/>
      </c>
      <c r="BB29" s="28" t="str">
        <f t="shared" si="3"/>
        <v/>
      </c>
      <c r="BC29" s="28" t="str">
        <f t="shared" si="3"/>
        <v/>
      </c>
      <c r="BD29" s="28" t="str">
        <f t="shared" si="3"/>
        <v/>
      </c>
      <c r="BE29" s="28" t="str">
        <f t="shared" si="3"/>
        <v/>
      </c>
      <c r="BF29" s="28" t="str">
        <f t="shared" si="3"/>
        <v/>
      </c>
      <c r="BG29" s="28" t="str">
        <f t="shared" si="3"/>
        <v/>
      </c>
      <c r="BH29" s="28" t="str">
        <f t="shared" si="3"/>
        <v/>
      </c>
      <c r="BI29" s="28" t="str">
        <f t="shared" si="3"/>
        <v/>
      </c>
      <c r="BJ29" s="28" t="str">
        <f t="shared" si="3"/>
        <v/>
      </c>
      <c r="BK29" s="28" t="str">
        <f t="shared" si="3"/>
        <v/>
      </c>
      <c r="BL29" s="28" t="str">
        <f t="shared" si="3"/>
        <v/>
      </c>
      <c r="BM29" s="28" t="str">
        <f t="shared" si="3"/>
        <v/>
      </c>
      <c r="BN29" s="28" t="str">
        <f t="shared" si="3"/>
        <v/>
      </c>
      <c r="BO29" s="28" t="str">
        <f t="shared" si="3"/>
        <v/>
      </c>
      <c r="BP29" s="28" t="str">
        <f t="shared" ref="BP29:CX29" si="4">IF(SUM(BP8:BP12)=0,"",SUM(BP8:BP12))</f>
        <v/>
      </c>
      <c r="BQ29" s="28" t="str">
        <f t="shared" si="4"/>
        <v/>
      </c>
      <c r="BR29" s="28" t="str">
        <f t="shared" si="4"/>
        <v/>
      </c>
      <c r="BS29" s="28" t="str">
        <f t="shared" si="4"/>
        <v/>
      </c>
      <c r="BT29" s="28" t="str">
        <f t="shared" si="4"/>
        <v/>
      </c>
      <c r="BU29" s="28" t="str">
        <f t="shared" si="4"/>
        <v/>
      </c>
      <c r="BV29" s="28" t="str">
        <f t="shared" si="4"/>
        <v/>
      </c>
      <c r="BW29" s="28" t="str">
        <f t="shared" si="4"/>
        <v/>
      </c>
      <c r="BX29" s="28" t="str">
        <f t="shared" si="4"/>
        <v/>
      </c>
      <c r="BY29" s="28" t="str">
        <f t="shared" si="4"/>
        <v/>
      </c>
      <c r="BZ29" s="28" t="str">
        <f t="shared" si="4"/>
        <v/>
      </c>
      <c r="CA29" s="28" t="str">
        <f t="shared" si="4"/>
        <v/>
      </c>
      <c r="CB29" s="28" t="str">
        <f t="shared" si="4"/>
        <v/>
      </c>
      <c r="CC29" s="28" t="str">
        <f t="shared" si="4"/>
        <v/>
      </c>
      <c r="CD29" s="28" t="str">
        <f t="shared" si="4"/>
        <v/>
      </c>
      <c r="CE29" s="28" t="str">
        <f t="shared" si="4"/>
        <v/>
      </c>
      <c r="CF29" s="28" t="str">
        <f t="shared" si="4"/>
        <v/>
      </c>
      <c r="CG29" s="28" t="str">
        <f t="shared" si="4"/>
        <v/>
      </c>
      <c r="CH29" s="28" t="str">
        <f t="shared" si="4"/>
        <v/>
      </c>
      <c r="CI29" s="28" t="str">
        <f t="shared" si="4"/>
        <v/>
      </c>
      <c r="CJ29" s="28" t="str">
        <f t="shared" si="4"/>
        <v/>
      </c>
      <c r="CK29" s="28" t="str">
        <f t="shared" si="4"/>
        <v/>
      </c>
      <c r="CL29" s="28" t="str">
        <f t="shared" si="4"/>
        <v/>
      </c>
      <c r="CM29" s="28" t="str">
        <f t="shared" si="4"/>
        <v/>
      </c>
      <c r="CN29" s="28" t="str">
        <f t="shared" si="4"/>
        <v/>
      </c>
      <c r="CO29" s="28" t="str">
        <f t="shared" si="4"/>
        <v/>
      </c>
      <c r="CP29" s="28" t="str">
        <f t="shared" si="4"/>
        <v/>
      </c>
      <c r="CQ29" s="28" t="str">
        <f t="shared" si="4"/>
        <v/>
      </c>
      <c r="CR29" s="28" t="str">
        <f t="shared" si="4"/>
        <v/>
      </c>
      <c r="CS29" s="28" t="str">
        <f t="shared" si="4"/>
        <v/>
      </c>
      <c r="CT29" s="28" t="str">
        <f t="shared" si="4"/>
        <v/>
      </c>
      <c r="CU29" s="28" t="str">
        <f t="shared" si="4"/>
        <v/>
      </c>
      <c r="CV29" s="28" t="str">
        <f t="shared" si="4"/>
        <v/>
      </c>
      <c r="CW29" s="28" t="str">
        <f t="shared" si="4"/>
        <v/>
      </c>
      <c r="CX29" s="7" t="str">
        <f t="shared" si="4"/>
        <v/>
      </c>
    </row>
    <row r="30" spans="1:105" x14ac:dyDescent="0.15">
      <c r="A30" s="190" t="s">
        <v>48</v>
      </c>
      <c r="B30" s="191"/>
      <c r="C30" s="27">
        <f>IF(SUM(C13:C17)=0,"",SUM(C13:C17))</f>
        <v>13</v>
      </c>
      <c r="D30" s="28">
        <f t="shared" ref="D30:BO30" si="5">IF(SUM(D13:D17)=0,"",SUM(D13:D17))</f>
        <v>15</v>
      </c>
      <c r="E30" s="28">
        <f t="shared" si="5"/>
        <v>17</v>
      </c>
      <c r="F30" s="28">
        <f t="shared" si="5"/>
        <v>5</v>
      </c>
      <c r="G30" s="28" t="str">
        <f t="shared" si="5"/>
        <v/>
      </c>
      <c r="H30" s="28" t="str">
        <f t="shared" si="5"/>
        <v/>
      </c>
      <c r="I30" s="28" t="str">
        <f t="shared" si="5"/>
        <v/>
      </c>
      <c r="J30" s="28" t="str">
        <f t="shared" si="5"/>
        <v/>
      </c>
      <c r="K30" s="28" t="str">
        <f t="shared" si="5"/>
        <v/>
      </c>
      <c r="L30" s="28" t="str">
        <f t="shared" si="5"/>
        <v/>
      </c>
      <c r="M30" s="28" t="str">
        <f t="shared" si="5"/>
        <v/>
      </c>
      <c r="N30" s="28" t="str">
        <f t="shared" si="5"/>
        <v/>
      </c>
      <c r="O30" s="28" t="str">
        <f t="shared" si="5"/>
        <v/>
      </c>
      <c r="P30" s="28" t="str">
        <f t="shared" si="5"/>
        <v/>
      </c>
      <c r="Q30" s="28" t="str">
        <f t="shared" si="5"/>
        <v/>
      </c>
      <c r="R30" s="28" t="str">
        <f t="shared" si="5"/>
        <v/>
      </c>
      <c r="S30" s="28" t="str">
        <f t="shared" si="5"/>
        <v/>
      </c>
      <c r="T30" s="28" t="str">
        <f t="shared" si="5"/>
        <v/>
      </c>
      <c r="U30" s="28" t="str">
        <f t="shared" si="5"/>
        <v/>
      </c>
      <c r="V30" s="28" t="str">
        <f t="shared" si="5"/>
        <v/>
      </c>
      <c r="W30" s="28" t="str">
        <f t="shared" si="5"/>
        <v/>
      </c>
      <c r="X30" s="28" t="str">
        <f t="shared" si="5"/>
        <v/>
      </c>
      <c r="Y30" s="28" t="str">
        <f t="shared" si="5"/>
        <v/>
      </c>
      <c r="Z30" s="28" t="str">
        <f t="shared" si="5"/>
        <v/>
      </c>
      <c r="AA30" s="28" t="str">
        <f t="shared" si="5"/>
        <v/>
      </c>
      <c r="AB30" s="28" t="str">
        <f t="shared" si="5"/>
        <v/>
      </c>
      <c r="AC30" s="28" t="str">
        <f t="shared" si="5"/>
        <v/>
      </c>
      <c r="AD30" s="28" t="str">
        <f t="shared" si="5"/>
        <v/>
      </c>
      <c r="AE30" s="28" t="str">
        <f t="shared" si="5"/>
        <v/>
      </c>
      <c r="AF30" s="28" t="str">
        <f t="shared" si="5"/>
        <v/>
      </c>
      <c r="AG30" s="28" t="str">
        <f t="shared" si="5"/>
        <v/>
      </c>
      <c r="AH30" s="28" t="str">
        <f t="shared" si="5"/>
        <v/>
      </c>
      <c r="AI30" s="28" t="str">
        <f t="shared" si="5"/>
        <v/>
      </c>
      <c r="AJ30" s="28" t="str">
        <f t="shared" si="5"/>
        <v/>
      </c>
      <c r="AK30" s="28" t="str">
        <f t="shared" si="5"/>
        <v/>
      </c>
      <c r="AL30" s="28" t="str">
        <f t="shared" si="5"/>
        <v/>
      </c>
      <c r="AM30" s="28" t="str">
        <f t="shared" si="5"/>
        <v/>
      </c>
      <c r="AN30" s="28" t="str">
        <f t="shared" si="5"/>
        <v/>
      </c>
      <c r="AO30" s="28" t="str">
        <f t="shared" si="5"/>
        <v/>
      </c>
      <c r="AP30" s="28" t="str">
        <f t="shared" si="5"/>
        <v/>
      </c>
      <c r="AQ30" s="28" t="str">
        <f t="shared" si="5"/>
        <v/>
      </c>
      <c r="AR30" s="28" t="str">
        <f t="shared" si="5"/>
        <v/>
      </c>
      <c r="AS30" s="28" t="str">
        <f t="shared" si="5"/>
        <v/>
      </c>
      <c r="AT30" s="28" t="str">
        <f t="shared" si="5"/>
        <v/>
      </c>
      <c r="AU30" s="28" t="str">
        <f t="shared" si="5"/>
        <v/>
      </c>
      <c r="AV30" s="28" t="str">
        <f t="shared" si="5"/>
        <v/>
      </c>
      <c r="AW30" s="28" t="str">
        <f t="shared" si="5"/>
        <v/>
      </c>
      <c r="AX30" s="28" t="str">
        <f t="shared" si="5"/>
        <v/>
      </c>
      <c r="AY30" s="28" t="str">
        <f t="shared" si="5"/>
        <v/>
      </c>
      <c r="AZ30" s="28" t="str">
        <f t="shared" si="5"/>
        <v/>
      </c>
      <c r="BA30" s="28" t="str">
        <f t="shared" si="5"/>
        <v/>
      </c>
      <c r="BB30" s="28" t="str">
        <f t="shared" si="5"/>
        <v/>
      </c>
      <c r="BC30" s="28" t="str">
        <f t="shared" si="5"/>
        <v/>
      </c>
      <c r="BD30" s="28" t="str">
        <f t="shared" si="5"/>
        <v/>
      </c>
      <c r="BE30" s="28" t="str">
        <f t="shared" si="5"/>
        <v/>
      </c>
      <c r="BF30" s="28" t="str">
        <f t="shared" si="5"/>
        <v/>
      </c>
      <c r="BG30" s="28" t="str">
        <f t="shared" si="5"/>
        <v/>
      </c>
      <c r="BH30" s="28" t="str">
        <f t="shared" si="5"/>
        <v/>
      </c>
      <c r="BI30" s="28" t="str">
        <f t="shared" si="5"/>
        <v/>
      </c>
      <c r="BJ30" s="28" t="str">
        <f t="shared" si="5"/>
        <v/>
      </c>
      <c r="BK30" s="28" t="str">
        <f t="shared" si="5"/>
        <v/>
      </c>
      <c r="BL30" s="28" t="str">
        <f t="shared" si="5"/>
        <v/>
      </c>
      <c r="BM30" s="28" t="str">
        <f t="shared" si="5"/>
        <v/>
      </c>
      <c r="BN30" s="28" t="str">
        <f t="shared" si="5"/>
        <v/>
      </c>
      <c r="BO30" s="28" t="str">
        <f t="shared" si="5"/>
        <v/>
      </c>
      <c r="BP30" s="28" t="str">
        <f t="shared" ref="BP30:CX30" si="6">IF(SUM(BP13:BP17)=0,"",SUM(BP13:BP17))</f>
        <v/>
      </c>
      <c r="BQ30" s="28" t="str">
        <f t="shared" si="6"/>
        <v/>
      </c>
      <c r="BR30" s="28" t="str">
        <f t="shared" si="6"/>
        <v/>
      </c>
      <c r="BS30" s="28" t="str">
        <f t="shared" si="6"/>
        <v/>
      </c>
      <c r="BT30" s="28" t="str">
        <f t="shared" si="6"/>
        <v/>
      </c>
      <c r="BU30" s="28" t="str">
        <f t="shared" si="6"/>
        <v/>
      </c>
      <c r="BV30" s="28" t="str">
        <f t="shared" si="6"/>
        <v/>
      </c>
      <c r="BW30" s="28" t="str">
        <f t="shared" si="6"/>
        <v/>
      </c>
      <c r="BX30" s="28" t="str">
        <f t="shared" si="6"/>
        <v/>
      </c>
      <c r="BY30" s="28" t="str">
        <f t="shared" si="6"/>
        <v/>
      </c>
      <c r="BZ30" s="28" t="str">
        <f t="shared" si="6"/>
        <v/>
      </c>
      <c r="CA30" s="28" t="str">
        <f t="shared" si="6"/>
        <v/>
      </c>
      <c r="CB30" s="28" t="str">
        <f t="shared" si="6"/>
        <v/>
      </c>
      <c r="CC30" s="28" t="str">
        <f t="shared" si="6"/>
        <v/>
      </c>
      <c r="CD30" s="28" t="str">
        <f t="shared" si="6"/>
        <v/>
      </c>
      <c r="CE30" s="28" t="str">
        <f t="shared" si="6"/>
        <v/>
      </c>
      <c r="CF30" s="28" t="str">
        <f t="shared" si="6"/>
        <v/>
      </c>
      <c r="CG30" s="28" t="str">
        <f t="shared" si="6"/>
        <v/>
      </c>
      <c r="CH30" s="28" t="str">
        <f t="shared" si="6"/>
        <v/>
      </c>
      <c r="CI30" s="28" t="str">
        <f t="shared" si="6"/>
        <v/>
      </c>
      <c r="CJ30" s="28" t="str">
        <f t="shared" si="6"/>
        <v/>
      </c>
      <c r="CK30" s="28" t="str">
        <f t="shared" si="6"/>
        <v/>
      </c>
      <c r="CL30" s="28" t="str">
        <f t="shared" si="6"/>
        <v/>
      </c>
      <c r="CM30" s="28" t="str">
        <f t="shared" si="6"/>
        <v/>
      </c>
      <c r="CN30" s="28" t="str">
        <f t="shared" si="6"/>
        <v/>
      </c>
      <c r="CO30" s="28" t="str">
        <f t="shared" si="6"/>
        <v/>
      </c>
      <c r="CP30" s="28" t="str">
        <f t="shared" si="6"/>
        <v/>
      </c>
      <c r="CQ30" s="28" t="str">
        <f t="shared" si="6"/>
        <v/>
      </c>
      <c r="CR30" s="28" t="str">
        <f t="shared" si="6"/>
        <v/>
      </c>
      <c r="CS30" s="28" t="str">
        <f t="shared" si="6"/>
        <v/>
      </c>
      <c r="CT30" s="28" t="str">
        <f t="shared" si="6"/>
        <v/>
      </c>
      <c r="CU30" s="28" t="str">
        <f t="shared" si="6"/>
        <v/>
      </c>
      <c r="CV30" s="28" t="str">
        <f t="shared" si="6"/>
        <v/>
      </c>
      <c r="CW30" s="28" t="str">
        <f t="shared" si="6"/>
        <v/>
      </c>
      <c r="CX30" s="7" t="str">
        <f t="shared" si="6"/>
        <v/>
      </c>
    </row>
    <row r="31" spans="1:105" x14ac:dyDescent="0.15">
      <c r="A31" s="190" t="s">
        <v>49</v>
      </c>
      <c r="B31" s="191"/>
      <c r="C31" s="27">
        <f>IF(SUM(C18:C22)=0,"",SUM(C18:C22))</f>
        <v>16</v>
      </c>
      <c r="D31" s="28">
        <f t="shared" ref="D31:BO31" si="7">IF(SUM(D18:D22)=0,"",SUM(D18:D22))</f>
        <v>15</v>
      </c>
      <c r="E31" s="28">
        <f t="shared" si="7"/>
        <v>13</v>
      </c>
      <c r="F31" s="28">
        <f t="shared" si="7"/>
        <v>5</v>
      </c>
      <c r="G31" s="28" t="str">
        <f t="shared" si="7"/>
        <v/>
      </c>
      <c r="H31" s="28" t="str">
        <f t="shared" si="7"/>
        <v/>
      </c>
      <c r="I31" s="28" t="str">
        <f t="shared" si="7"/>
        <v/>
      </c>
      <c r="J31" s="28" t="str">
        <f t="shared" si="7"/>
        <v/>
      </c>
      <c r="K31" s="28" t="str">
        <f t="shared" si="7"/>
        <v/>
      </c>
      <c r="L31" s="28" t="str">
        <f t="shared" si="7"/>
        <v/>
      </c>
      <c r="M31" s="28" t="str">
        <f t="shared" si="7"/>
        <v/>
      </c>
      <c r="N31" s="28" t="str">
        <f t="shared" si="7"/>
        <v/>
      </c>
      <c r="O31" s="28" t="str">
        <f t="shared" si="7"/>
        <v/>
      </c>
      <c r="P31" s="28" t="str">
        <f t="shared" si="7"/>
        <v/>
      </c>
      <c r="Q31" s="28" t="str">
        <f t="shared" si="7"/>
        <v/>
      </c>
      <c r="R31" s="28" t="str">
        <f t="shared" si="7"/>
        <v/>
      </c>
      <c r="S31" s="28" t="str">
        <f t="shared" si="7"/>
        <v/>
      </c>
      <c r="T31" s="28" t="str">
        <f t="shared" si="7"/>
        <v/>
      </c>
      <c r="U31" s="28" t="str">
        <f t="shared" si="7"/>
        <v/>
      </c>
      <c r="V31" s="28" t="str">
        <f t="shared" si="7"/>
        <v/>
      </c>
      <c r="W31" s="28" t="str">
        <f t="shared" si="7"/>
        <v/>
      </c>
      <c r="X31" s="28" t="str">
        <f t="shared" si="7"/>
        <v/>
      </c>
      <c r="Y31" s="28" t="str">
        <f t="shared" si="7"/>
        <v/>
      </c>
      <c r="Z31" s="28" t="str">
        <f t="shared" si="7"/>
        <v/>
      </c>
      <c r="AA31" s="28" t="str">
        <f t="shared" si="7"/>
        <v/>
      </c>
      <c r="AB31" s="28" t="str">
        <f t="shared" si="7"/>
        <v/>
      </c>
      <c r="AC31" s="28" t="str">
        <f t="shared" si="7"/>
        <v/>
      </c>
      <c r="AD31" s="28" t="str">
        <f t="shared" si="7"/>
        <v/>
      </c>
      <c r="AE31" s="28" t="str">
        <f t="shared" si="7"/>
        <v/>
      </c>
      <c r="AF31" s="28" t="str">
        <f t="shared" si="7"/>
        <v/>
      </c>
      <c r="AG31" s="28" t="str">
        <f t="shared" si="7"/>
        <v/>
      </c>
      <c r="AH31" s="28" t="str">
        <f t="shared" si="7"/>
        <v/>
      </c>
      <c r="AI31" s="28" t="str">
        <f t="shared" si="7"/>
        <v/>
      </c>
      <c r="AJ31" s="28" t="str">
        <f t="shared" si="7"/>
        <v/>
      </c>
      <c r="AK31" s="28" t="str">
        <f t="shared" si="7"/>
        <v/>
      </c>
      <c r="AL31" s="28" t="str">
        <f t="shared" si="7"/>
        <v/>
      </c>
      <c r="AM31" s="28" t="str">
        <f t="shared" si="7"/>
        <v/>
      </c>
      <c r="AN31" s="28" t="str">
        <f t="shared" si="7"/>
        <v/>
      </c>
      <c r="AO31" s="28" t="str">
        <f t="shared" si="7"/>
        <v/>
      </c>
      <c r="AP31" s="28" t="str">
        <f t="shared" si="7"/>
        <v/>
      </c>
      <c r="AQ31" s="28" t="str">
        <f t="shared" si="7"/>
        <v/>
      </c>
      <c r="AR31" s="28" t="str">
        <f t="shared" si="7"/>
        <v/>
      </c>
      <c r="AS31" s="28" t="str">
        <f t="shared" si="7"/>
        <v/>
      </c>
      <c r="AT31" s="28" t="str">
        <f t="shared" si="7"/>
        <v/>
      </c>
      <c r="AU31" s="28" t="str">
        <f t="shared" si="7"/>
        <v/>
      </c>
      <c r="AV31" s="28" t="str">
        <f t="shared" si="7"/>
        <v/>
      </c>
      <c r="AW31" s="28" t="str">
        <f t="shared" si="7"/>
        <v/>
      </c>
      <c r="AX31" s="28" t="str">
        <f t="shared" si="7"/>
        <v/>
      </c>
      <c r="AY31" s="28" t="str">
        <f t="shared" si="7"/>
        <v/>
      </c>
      <c r="AZ31" s="28" t="str">
        <f t="shared" si="7"/>
        <v/>
      </c>
      <c r="BA31" s="28" t="str">
        <f t="shared" si="7"/>
        <v/>
      </c>
      <c r="BB31" s="28" t="str">
        <f t="shared" si="7"/>
        <v/>
      </c>
      <c r="BC31" s="28" t="str">
        <f t="shared" si="7"/>
        <v/>
      </c>
      <c r="BD31" s="28" t="str">
        <f t="shared" si="7"/>
        <v/>
      </c>
      <c r="BE31" s="28" t="str">
        <f t="shared" si="7"/>
        <v/>
      </c>
      <c r="BF31" s="28" t="str">
        <f t="shared" si="7"/>
        <v/>
      </c>
      <c r="BG31" s="28" t="str">
        <f t="shared" si="7"/>
        <v/>
      </c>
      <c r="BH31" s="28" t="str">
        <f t="shared" si="7"/>
        <v/>
      </c>
      <c r="BI31" s="28" t="str">
        <f t="shared" si="7"/>
        <v/>
      </c>
      <c r="BJ31" s="28" t="str">
        <f t="shared" si="7"/>
        <v/>
      </c>
      <c r="BK31" s="28" t="str">
        <f t="shared" si="7"/>
        <v/>
      </c>
      <c r="BL31" s="28" t="str">
        <f t="shared" si="7"/>
        <v/>
      </c>
      <c r="BM31" s="28" t="str">
        <f t="shared" si="7"/>
        <v/>
      </c>
      <c r="BN31" s="28" t="str">
        <f t="shared" si="7"/>
        <v/>
      </c>
      <c r="BO31" s="28" t="str">
        <f t="shared" si="7"/>
        <v/>
      </c>
      <c r="BP31" s="28" t="str">
        <f t="shared" ref="BP31:CX31" si="8">IF(SUM(BP18:BP22)=0,"",SUM(BP18:BP22))</f>
        <v/>
      </c>
      <c r="BQ31" s="28" t="str">
        <f t="shared" si="8"/>
        <v/>
      </c>
      <c r="BR31" s="28" t="str">
        <f t="shared" si="8"/>
        <v/>
      </c>
      <c r="BS31" s="28" t="str">
        <f t="shared" si="8"/>
        <v/>
      </c>
      <c r="BT31" s="28" t="str">
        <f t="shared" si="8"/>
        <v/>
      </c>
      <c r="BU31" s="28" t="str">
        <f t="shared" si="8"/>
        <v/>
      </c>
      <c r="BV31" s="28" t="str">
        <f t="shared" si="8"/>
        <v/>
      </c>
      <c r="BW31" s="28" t="str">
        <f t="shared" si="8"/>
        <v/>
      </c>
      <c r="BX31" s="28" t="str">
        <f t="shared" si="8"/>
        <v/>
      </c>
      <c r="BY31" s="28" t="str">
        <f t="shared" si="8"/>
        <v/>
      </c>
      <c r="BZ31" s="28" t="str">
        <f t="shared" si="8"/>
        <v/>
      </c>
      <c r="CA31" s="28" t="str">
        <f t="shared" si="8"/>
        <v/>
      </c>
      <c r="CB31" s="28" t="str">
        <f t="shared" si="8"/>
        <v/>
      </c>
      <c r="CC31" s="28" t="str">
        <f t="shared" si="8"/>
        <v/>
      </c>
      <c r="CD31" s="28" t="str">
        <f t="shared" si="8"/>
        <v/>
      </c>
      <c r="CE31" s="28" t="str">
        <f t="shared" si="8"/>
        <v/>
      </c>
      <c r="CF31" s="28" t="str">
        <f t="shared" si="8"/>
        <v/>
      </c>
      <c r="CG31" s="28" t="str">
        <f t="shared" si="8"/>
        <v/>
      </c>
      <c r="CH31" s="28" t="str">
        <f t="shared" si="8"/>
        <v/>
      </c>
      <c r="CI31" s="28" t="str">
        <f t="shared" si="8"/>
        <v/>
      </c>
      <c r="CJ31" s="28" t="str">
        <f t="shared" si="8"/>
        <v/>
      </c>
      <c r="CK31" s="28" t="str">
        <f t="shared" si="8"/>
        <v/>
      </c>
      <c r="CL31" s="28" t="str">
        <f t="shared" si="8"/>
        <v/>
      </c>
      <c r="CM31" s="28" t="str">
        <f t="shared" si="8"/>
        <v/>
      </c>
      <c r="CN31" s="28" t="str">
        <f t="shared" si="8"/>
        <v/>
      </c>
      <c r="CO31" s="28" t="str">
        <f t="shared" si="8"/>
        <v/>
      </c>
      <c r="CP31" s="28" t="str">
        <f t="shared" si="8"/>
        <v/>
      </c>
      <c r="CQ31" s="28" t="str">
        <f t="shared" si="8"/>
        <v/>
      </c>
      <c r="CR31" s="28" t="str">
        <f t="shared" si="8"/>
        <v/>
      </c>
      <c r="CS31" s="28" t="str">
        <f t="shared" si="8"/>
        <v/>
      </c>
      <c r="CT31" s="28" t="str">
        <f t="shared" si="8"/>
        <v/>
      </c>
      <c r="CU31" s="28" t="str">
        <f t="shared" si="8"/>
        <v/>
      </c>
      <c r="CV31" s="28" t="str">
        <f t="shared" si="8"/>
        <v/>
      </c>
      <c r="CW31" s="28" t="str">
        <f t="shared" si="8"/>
        <v/>
      </c>
      <c r="CX31" s="7" t="str">
        <f t="shared" si="8"/>
        <v/>
      </c>
    </row>
    <row r="32" spans="1:105" ht="14.25" thickBot="1" x14ac:dyDescent="0.2">
      <c r="A32" s="192" t="s">
        <v>50</v>
      </c>
      <c r="B32" s="193"/>
      <c r="C32" s="30">
        <f>IF(SUM(C23:C27)=0,"",SUM(C23:C27))</f>
        <v>12</v>
      </c>
      <c r="D32" s="31">
        <f t="shared" ref="D32:BO32" si="9">IF(SUM(D23:D27)=0,"",SUM(D23:D27))</f>
        <v>17</v>
      </c>
      <c r="E32" s="31">
        <f t="shared" si="9"/>
        <v>15</v>
      </c>
      <c r="F32" s="31">
        <f t="shared" si="9"/>
        <v>5</v>
      </c>
      <c r="G32" s="31" t="str">
        <f t="shared" si="9"/>
        <v/>
      </c>
      <c r="H32" s="31" t="str">
        <f t="shared" si="9"/>
        <v/>
      </c>
      <c r="I32" s="31" t="str">
        <f t="shared" si="9"/>
        <v/>
      </c>
      <c r="J32" s="31" t="str">
        <f t="shared" si="9"/>
        <v/>
      </c>
      <c r="K32" s="31" t="str">
        <f t="shared" si="9"/>
        <v/>
      </c>
      <c r="L32" s="31" t="str">
        <f t="shared" si="9"/>
        <v/>
      </c>
      <c r="M32" s="31" t="str">
        <f t="shared" si="9"/>
        <v/>
      </c>
      <c r="N32" s="31" t="str">
        <f t="shared" si="9"/>
        <v/>
      </c>
      <c r="O32" s="31" t="str">
        <f t="shared" si="9"/>
        <v/>
      </c>
      <c r="P32" s="31" t="str">
        <f t="shared" si="9"/>
        <v/>
      </c>
      <c r="Q32" s="31" t="str">
        <f t="shared" si="9"/>
        <v/>
      </c>
      <c r="R32" s="31" t="str">
        <f t="shared" si="9"/>
        <v/>
      </c>
      <c r="S32" s="31" t="str">
        <f t="shared" si="9"/>
        <v/>
      </c>
      <c r="T32" s="31" t="str">
        <f t="shared" si="9"/>
        <v/>
      </c>
      <c r="U32" s="31" t="str">
        <f t="shared" si="9"/>
        <v/>
      </c>
      <c r="V32" s="31" t="str">
        <f t="shared" si="9"/>
        <v/>
      </c>
      <c r="W32" s="31" t="str">
        <f t="shared" si="9"/>
        <v/>
      </c>
      <c r="X32" s="31" t="str">
        <f t="shared" si="9"/>
        <v/>
      </c>
      <c r="Y32" s="31" t="str">
        <f t="shared" si="9"/>
        <v/>
      </c>
      <c r="Z32" s="31" t="str">
        <f t="shared" si="9"/>
        <v/>
      </c>
      <c r="AA32" s="31" t="str">
        <f t="shared" si="9"/>
        <v/>
      </c>
      <c r="AB32" s="31" t="str">
        <f t="shared" si="9"/>
        <v/>
      </c>
      <c r="AC32" s="31" t="str">
        <f t="shared" si="9"/>
        <v/>
      </c>
      <c r="AD32" s="31" t="str">
        <f t="shared" si="9"/>
        <v/>
      </c>
      <c r="AE32" s="31" t="str">
        <f t="shared" si="9"/>
        <v/>
      </c>
      <c r="AF32" s="31" t="str">
        <f t="shared" si="9"/>
        <v/>
      </c>
      <c r="AG32" s="31" t="str">
        <f t="shared" si="9"/>
        <v/>
      </c>
      <c r="AH32" s="31" t="str">
        <f t="shared" si="9"/>
        <v/>
      </c>
      <c r="AI32" s="31" t="str">
        <f t="shared" si="9"/>
        <v/>
      </c>
      <c r="AJ32" s="31" t="str">
        <f t="shared" si="9"/>
        <v/>
      </c>
      <c r="AK32" s="31" t="str">
        <f t="shared" si="9"/>
        <v/>
      </c>
      <c r="AL32" s="31" t="str">
        <f t="shared" si="9"/>
        <v/>
      </c>
      <c r="AM32" s="31" t="str">
        <f t="shared" si="9"/>
        <v/>
      </c>
      <c r="AN32" s="31" t="str">
        <f t="shared" si="9"/>
        <v/>
      </c>
      <c r="AO32" s="31" t="str">
        <f t="shared" si="9"/>
        <v/>
      </c>
      <c r="AP32" s="31" t="str">
        <f t="shared" si="9"/>
        <v/>
      </c>
      <c r="AQ32" s="31" t="str">
        <f t="shared" si="9"/>
        <v/>
      </c>
      <c r="AR32" s="31" t="str">
        <f t="shared" si="9"/>
        <v/>
      </c>
      <c r="AS32" s="31" t="str">
        <f t="shared" si="9"/>
        <v/>
      </c>
      <c r="AT32" s="31" t="str">
        <f t="shared" si="9"/>
        <v/>
      </c>
      <c r="AU32" s="31" t="str">
        <f t="shared" si="9"/>
        <v/>
      </c>
      <c r="AV32" s="31" t="str">
        <f t="shared" si="9"/>
        <v/>
      </c>
      <c r="AW32" s="31" t="str">
        <f t="shared" si="9"/>
        <v/>
      </c>
      <c r="AX32" s="31" t="str">
        <f t="shared" si="9"/>
        <v/>
      </c>
      <c r="AY32" s="31" t="str">
        <f t="shared" si="9"/>
        <v/>
      </c>
      <c r="AZ32" s="31" t="str">
        <f t="shared" si="9"/>
        <v/>
      </c>
      <c r="BA32" s="31" t="str">
        <f t="shared" si="9"/>
        <v/>
      </c>
      <c r="BB32" s="31" t="str">
        <f t="shared" si="9"/>
        <v/>
      </c>
      <c r="BC32" s="31" t="str">
        <f t="shared" si="9"/>
        <v/>
      </c>
      <c r="BD32" s="31" t="str">
        <f t="shared" si="9"/>
        <v/>
      </c>
      <c r="BE32" s="31" t="str">
        <f t="shared" si="9"/>
        <v/>
      </c>
      <c r="BF32" s="31" t="str">
        <f t="shared" si="9"/>
        <v/>
      </c>
      <c r="BG32" s="31" t="str">
        <f t="shared" si="9"/>
        <v/>
      </c>
      <c r="BH32" s="31" t="str">
        <f t="shared" si="9"/>
        <v/>
      </c>
      <c r="BI32" s="31" t="str">
        <f t="shared" si="9"/>
        <v/>
      </c>
      <c r="BJ32" s="31" t="str">
        <f t="shared" si="9"/>
        <v/>
      </c>
      <c r="BK32" s="31" t="str">
        <f t="shared" si="9"/>
        <v/>
      </c>
      <c r="BL32" s="31" t="str">
        <f t="shared" si="9"/>
        <v/>
      </c>
      <c r="BM32" s="31" t="str">
        <f t="shared" si="9"/>
        <v/>
      </c>
      <c r="BN32" s="31" t="str">
        <f t="shared" si="9"/>
        <v/>
      </c>
      <c r="BO32" s="31" t="str">
        <f t="shared" si="9"/>
        <v/>
      </c>
      <c r="BP32" s="31" t="str">
        <f t="shared" ref="BP32:CX32" si="10">IF(SUM(BP23:BP27)=0,"",SUM(BP23:BP27))</f>
        <v/>
      </c>
      <c r="BQ32" s="31" t="str">
        <f t="shared" si="10"/>
        <v/>
      </c>
      <c r="BR32" s="31" t="str">
        <f t="shared" si="10"/>
        <v/>
      </c>
      <c r="BS32" s="31" t="str">
        <f t="shared" si="10"/>
        <v/>
      </c>
      <c r="BT32" s="31" t="str">
        <f t="shared" si="10"/>
        <v/>
      </c>
      <c r="BU32" s="31" t="str">
        <f t="shared" si="10"/>
        <v/>
      </c>
      <c r="BV32" s="31" t="str">
        <f t="shared" si="10"/>
        <v/>
      </c>
      <c r="BW32" s="31" t="str">
        <f t="shared" si="10"/>
        <v/>
      </c>
      <c r="BX32" s="31" t="str">
        <f t="shared" si="10"/>
        <v/>
      </c>
      <c r="BY32" s="31" t="str">
        <f t="shared" si="10"/>
        <v/>
      </c>
      <c r="BZ32" s="31" t="str">
        <f t="shared" si="10"/>
        <v/>
      </c>
      <c r="CA32" s="31" t="str">
        <f t="shared" si="10"/>
        <v/>
      </c>
      <c r="CB32" s="31" t="str">
        <f t="shared" si="10"/>
        <v/>
      </c>
      <c r="CC32" s="31" t="str">
        <f t="shared" si="10"/>
        <v/>
      </c>
      <c r="CD32" s="31" t="str">
        <f t="shared" si="10"/>
        <v/>
      </c>
      <c r="CE32" s="31" t="str">
        <f t="shared" si="10"/>
        <v/>
      </c>
      <c r="CF32" s="31" t="str">
        <f t="shared" si="10"/>
        <v/>
      </c>
      <c r="CG32" s="31" t="str">
        <f t="shared" si="10"/>
        <v/>
      </c>
      <c r="CH32" s="31" t="str">
        <f t="shared" si="10"/>
        <v/>
      </c>
      <c r="CI32" s="31" t="str">
        <f t="shared" si="10"/>
        <v/>
      </c>
      <c r="CJ32" s="31" t="str">
        <f t="shared" si="10"/>
        <v/>
      </c>
      <c r="CK32" s="31" t="str">
        <f t="shared" si="10"/>
        <v/>
      </c>
      <c r="CL32" s="31" t="str">
        <f t="shared" si="10"/>
        <v/>
      </c>
      <c r="CM32" s="31" t="str">
        <f t="shared" si="10"/>
        <v/>
      </c>
      <c r="CN32" s="31" t="str">
        <f t="shared" si="10"/>
        <v/>
      </c>
      <c r="CO32" s="31" t="str">
        <f t="shared" si="10"/>
        <v/>
      </c>
      <c r="CP32" s="31" t="str">
        <f t="shared" si="10"/>
        <v/>
      </c>
      <c r="CQ32" s="31" t="str">
        <f t="shared" si="10"/>
        <v/>
      </c>
      <c r="CR32" s="31" t="str">
        <f t="shared" si="10"/>
        <v/>
      </c>
      <c r="CS32" s="31" t="str">
        <f t="shared" si="10"/>
        <v/>
      </c>
      <c r="CT32" s="31" t="str">
        <f t="shared" si="10"/>
        <v/>
      </c>
      <c r="CU32" s="31" t="str">
        <f t="shared" si="10"/>
        <v/>
      </c>
      <c r="CV32" s="31" t="str">
        <f t="shared" si="10"/>
        <v/>
      </c>
      <c r="CW32" s="31" t="str">
        <f t="shared" si="10"/>
        <v/>
      </c>
      <c r="CX32" s="32" t="str">
        <f t="shared" si="10"/>
        <v/>
      </c>
    </row>
    <row r="33" spans="1:102" ht="14.25" thickBot="1" x14ac:dyDescent="0.2">
      <c r="A33" s="187" t="s">
        <v>59</v>
      </c>
      <c r="B33" s="188"/>
      <c r="C33" s="33">
        <f>IF(SUM(C28:C32)=0,"",SUM(C28:C32))</f>
        <v>74</v>
      </c>
      <c r="D33" s="34">
        <f t="shared" ref="D33:BO33" si="11">IF(SUM(D28:D32)=0,"",SUM(D28:D32))</f>
        <v>81</v>
      </c>
      <c r="E33" s="34">
        <f t="shared" si="11"/>
        <v>75</v>
      </c>
      <c r="F33" s="34">
        <f t="shared" si="11"/>
        <v>25</v>
      </c>
      <c r="G33" s="34" t="str">
        <f t="shared" si="11"/>
        <v/>
      </c>
      <c r="H33" s="34" t="str">
        <f t="shared" si="11"/>
        <v/>
      </c>
      <c r="I33" s="34" t="str">
        <f t="shared" si="11"/>
        <v/>
      </c>
      <c r="J33" s="34" t="str">
        <f t="shared" si="11"/>
        <v/>
      </c>
      <c r="K33" s="34" t="str">
        <f t="shared" si="11"/>
        <v/>
      </c>
      <c r="L33" s="34" t="str">
        <f t="shared" si="11"/>
        <v/>
      </c>
      <c r="M33" s="34" t="str">
        <f t="shared" si="11"/>
        <v/>
      </c>
      <c r="N33" s="34" t="str">
        <f t="shared" si="11"/>
        <v/>
      </c>
      <c r="O33" s="34" t="str">
        <f t="shared" si="11"/>
        <v/>
      </c>
      <c r="P33" s="34" t="str">
        <f t="shared" si="11"/>
        <v/>
      </c>
      <c r="Q33" s="34" t="str">
        <f t="shared" si="11"/>
        <v/>
      </c>
      <c r="R33" s="34" t="str">
        <f t="shared" si="11"/>
        <v/>
      </c>
      <c r="S33" s="34" t="str">
        <f t="shared" si="11"/>
        <v/>
      </c>
      <c r="T33" s="34" t="str">
        <f t="shared" si="11"/>
        <v/>
      </c>
      <c r="U33" s="34" t="str">
        <f t="shared" si="11"/>
        <v/>
      </c>
      <c r="V33" s="34" t="str">
        <f t="shared" si="11"/>
        <v/>
      </c>
      <c r="W33" s="34" t="str">
        <f t="shared" si="11"/>
        <v/>
      </c>
      <c r="X33" s="34" t="str">
        <f t="shared" si="11"/>
        <v/>
      </c>
      <c r="Y33" s="34" t="str">
        <f t="shared" si="11"/>
        <v/>
      </c>
      <c r="Z33" s="34" t="str">
        <f t="shared" si="11"/>
        <v/>
      </c>
      <c r="AA33" s="34" t="str">
        <f t="shared" si="11"/>
        <v/>
      </c>
      <c r="AB33" s="34" t="str">
        <f t="shared" si="11"/>
        <v/>
      </c>
      <c r="AC33" s="34" t="str">
        <f t="shared" si="11"/>
        <v/>
      </c>
      <c r="AD33" s="34" t="str">
        <f t="shared" si="11"/>
        <v/>
      </c>
      <c r="AE33" s="34" t="str">
        <f t="shared" si="11"/>
        <v/>
      </c>
      <c r="AF33" s="34" t="str">
        <f t="shared" si="11"/>
        <v/>
      </c>
      <c r="AG33" s="34" t="str">
        <f t="shared" si="11"/>
        <v/>
      </c>
      <c r="AH33" s="34" t="str">
        <f t="shared" si="11"/>
        <v/>
      </c>
      <c r="AI33" s="34" t="str">
        <f t="shared" si="11"/>
        <v/>
      </c>
      <c r="AJ33" s="34" t="str">
        <f t="shared" si="11"/>
        <v/>
      </c>
      <c r="AK33" s="34" t="str">
        <f t="shared" si="11"/>
        <v/>
      </c>
      <c r="AL33" s="34" t="str">
        <f t="shared" si="11"/>
        <v/>
      </c>
      <c r="AM33" s="34" t="str">
        <f t="shared" si="11"/>
        <v/>
      </c>
      <c r="AN33" s="34" t="str">
        <f t="shared" si="11"/>
        <v/>
      </c>
      <c r="AO33" s="34" t="str">
        <f t="shared" si="11"/>
        <v/>
      </c>
      <c r="AP33" s="34" t="str">
        <f t="shared" si="11"/>
        <v/>
      </c>
      <c r="AQ33" s="34" t="str">
        <f t="shared" si="11"/>
        <v/>
      </c>
      <c r="AR33" s="34" t="str">
        <f t="shared" si="11"/>
        <v/>
      </c>
      <c r="AS33" s="34" t="str">
        <f t="shared" si="11"/>
        <v/>
      </c>
      <c r="AT33" s="34" t="str">
        <f t="shared" si="11"/>
        <v/>
      </c>
      <c r="AU33" s="34" t="str">
        <f t="shared" si="11"/>
        <v/>
      </c>
      <c r="AV33" s="34" t="str">
        <f t="shared" si="11"/>
        <v/>
      </c>
      <c r="AW33" s="34" t="str">
        <f t="shared" si="11"/>
        <v/>
      </c>
      <c r="AX33" s="34" t="str">
        <f t="shared" si="11"/>
        <v/>
      </c>
      <c r="AY33" s="34" t="str">
        <f t="shared" si="11"/>
        <v/>
      </c>
      <c r="AZ33" s="34" t="str">
        <f t="shared" si="11"/>
        <v/>
      </c>
      <c r="BA33" s="34" t="str">
        <f t="shared" si="11"/>
        <v/>
      </c>
      <c r="BB33" s="34" t="str">
        <f t="shared" si="11"/>
        <v/>
      </c>
      <c r="BC33" s="34" t="str">
        <f t="shared" si="11"/>
        <v/>
      </c>
      <c r="BD33" s="34" t="str">
        <f t="shared" si="11"/>
        <v/>
      </c>
      <c r="BE33" s="34" t="str">
        <f t="shared" si="11"/>
        <v/>
      </c>
      <c r="BF33" s="34" t="str">
        <f t="shared" si="11"/>
        <v/>
      </c>
      <c r="BG33" s="34" t="str">
        <f t="shared" si="11"/>
        <v/>
      </c>
      <c r="BH33" s="34" t="str">
        <f t="shared" si="11"/>
        <v/>
      </c>
      <c r="BI33" s="34" t="str">
        <f t="shared" si="11"/>
        <v/>
      </c>
      <c r="BJ33" s="34" t="str">
        <f t="shared" si="11"/>
        <v/>
      </c>
      <c r="BK33" s="34" t="str">
        <f t="shared" si="11"/>
        <v/>
      </c>
      <c r="BL33" s="34" t="str">
        <f t="shared" si="11"/>
        <v/>
      </c>
      <c r="BM33" s="34" t="str">
        <f t="shared" si="11"/>
        <v/>
      </c>
      <c r="BN33" s="34" t="str">
        <f t="shared" si="11"/>
        <v/>
      </c>
      <c r="BO33" s="34" t="str">
        <f t="shared" si="11"/>
        <v/>
      </c>
      <c r="BP33" s="34" t="str">
        <f t="shared" ref="BP33:CX33" si="12">IF(SUM(BP28:BP32)=0,"",SUM(BP28:BP32))</f>
        <v/>
      </c>
      <c r="BQ33" s="34" t="str">
        <f t="shared" si="12"/>
        <v/>
      </c>
      <c r="BR33" s="34" t="str">
        <f t="shared" si="12"/>
        <v/>
      </c>
      <c r="BS33" s="34" t="str">
        <f t="shared" si="12"/>
        <v/>
      </c>
      <c r="BT33" s="34" t="str">
        <f t="shared" si="12"/>
        <v/>
      </c>
      <c r="BU33" s="34" t="str">
        <f t="shared" si="12"/>
        <v/>
      </c>
      <c r="BV33" s="34" t="str">
        <f t="shared" si="12"/>
        <v/>
      </c>
      <c r="BW33" s="34" t="str">
        <f t="shared" si="12"/>
        <v/>
      </c>
      <c r="BX33" s="34" t="str">
        <f t="shared" si="12"/>
        <v/>
      </c>
      <c r="BY33" s="34" t="str">
        <f t="shared" si="12"/>
        <v/>
      </c>
      <c r="BZ33" s="34" t="str">
        <f t="shared" si="12"/>
        <v/>
      </c>
      <c r="CA33" s="34" t="str">
        <f t="shared" si="12"/>
        <v/>
      </c>
      <c r="CB33" s="34" t="str">
        <f t="shared" si="12"/>
        <v/>
      </c>
      <c r="CC33" s="34" t="str">
        <f t="shared" si="12"/>
        <v/>
      </c>
      <c r="CD33" s="34" t="str">
        <f t="shared" si="12"/>
        <v/>
      </c>
      <c r="CE33" s="34" t="str">
        <f t="shared" si="12"/>
        <v/>
      </c>
      <c r="CF33" s="34" t="str">
        <f t="shared" si="12"/>
        <v/>
      </c>
      <c r="CG33" s="34" t="str">
        <f t="shared" si="12"/>
        <v/>
      </c>
      <c r="CH33" s="34" t="str">
        <f t="shared" si="12"/>
        <v/>
      </c>
      <c r="CI33" s="34" t="str">
        <f t="shared" si="12"/>
        <v/>
      </c>
      <c r="CJ33" s="34" t="str">
        <f t="shared" si="12"/>
        <v/>
      </c>
      <c r="CK33" s="34" t="str">
        <f t="shared" si="12"/>
        <v/>
      </c>
      <c r="CL33" s="34" t="str">
        <f t="shared" si="12"/>
        <v/>
      </c>
      <c r="CM33" s="34" t="str">
        <f t="shared" si="12"/>
        <v/>
      </c>
      <c r="CN33" s="34" t="str">
        <f t="shared" si="12"/>
        <v/>
      </c>
      <c r="CO33" s="34" t="str">
        <f t="shared" si="12"/>
        <v/>
      </c>
      <c r="CP33" s="34" t="str">
        <f t="shared" si="12"/>
        <v/>
      </c>
      <c r="CQ33" s="34" t="str">
        <f t="shared" si="12"/>
        <v/>
      </c>
      <c r="CR33" s="34" t="str">
        <f t="shared" si="12"/>
        <v/>
      </c>
      <c r="CS33" s="34" t="str">
        <f t="shared" si="12"/>
        <v/>
      </c>
      <c r="CT33" s="34" t="str">
        <f t="shared" si="12"/>
        <v/>
      </c>
      <c r="CU33" s="34" t="str">
        <f t="shared" si="12"/>
        <v/>
      </c>
      <c r="CV33" s="34" t="str">
        <f t="shared" si="12"/>
        <v/>
      </c>
      <c r="CW33" s="34" t="str">
        <f t="shared" si="12"/>
        <v/>
      </c>
      <c r="CX33" s="34" t="str">
        <f t="shared" si="12"/>
        <v/>
      </c>
    </row>
  </sheetData>
  <mergeCells count="22">
    <mergeCell ref="A33:B33"/>
    <mergeCell ref="A13:A17"/>
    <mergeCell ref="CZ13:CZ17"/>
    <mergeCell ref="A18:A22"/>
    <mergeCell ref="CZ18:CZ22"/>
    <mergeCell ref="A23:A27"/>
    <mergeCell ref="CZ23:CZ27"/>
    <mergeCell ref="A28:B28"/>
    <mergeCell ref="A29:B29"/>
    <mergeCell ref="A30:B30"/>
    <mergeCell ref="A31:B31"/>
    <mergeCell ref="A32:B32"/>
    <mergeCell ref="A1:B2"/>
    <mergeCell ref="C1:CX1"/>
    <mergeCell ref="CY1:CY2"/>
    <mergeCell ref="CZ1:CZ2"/>
    <mergeCell ref="DA1:DA2"/>
    <mergeCell ref="A3:A7"/>
    <mergeCell ref="CZ3:CZ7"/>
    <mergeCell ref="DA3:DA27"/>
    <mergeCell ref="A8:A12"/>
    <mergeCell ref="CZ8:CZ12"/>
  </mergeCells>
  <phoneticPr fontId="1"/>
  <printOptions horizontalCentered="1" verticalCentered="1"/>
  <pageMargins left="0.31496062992125984" right="0.31496062992125984" top="0.55118110236220474" bottom="0.55118110236220474"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2"/>
  <sheetViews>
    <sheetView zoomScale="85" zoomScaleNormal="85" workbookViewId="0">
      <selection activeCell="H1" sqref="H1"/>
    </sheetView>
  </sheetViews>
  <sheetFormatPr defaultRowHeight="13.5" x14ac:dyDescent="0.15"/>
  <cols>
    <col min="1" max="1" width="4.625" customWidth="1"/>
    <col min="2" max="6" width="18.625" style="2" customWidth="1"/>
    <col min="7" max="7" width="16.625" style="2" customWidth="1"/>
    <col min="8" max="8" width="65.625" customWidth="1"/>
    <col min="9" max="9" width="4.625" customWidth="1"/>
  </cols>
  <sheetData>
    <row r="1" spans="1:9" ht="30" customHeight="1" x14ac:dyDescent="0.15">
      <c r="A1" s="3"/>
      <c r="B1" s="4"/>
      <c r="C1" s="4"/>
      <c r="D1" s="4"/>
      <c r="E1" s="4"/>
      <c r="F1" s="4"/>
      <c r="G1" s="4"/>
      <c r="H1" s="156" t="s">
        <v>328</v>
      </c>
      <c r="I1" s="3"/>
    </row>
    <row r="2" spans="1:9" ht="25.5" x14ac:dyDescent="0.15">
      <c r="A2" s="3"/>
      <c r="B2" s="239" t="str">
        <f>'入力シート（今回）'!I1&amp;"　"</f>
        <v>○○高等学校　</v>
      </c>
      <c r="C2" s="239"/>
      <c r="D2" s="239"/>
      <c r="E2" s="239"/>
      <c r="F2" s="157" t="s">
        <v>303</v>
      </c>
      <c r="G2" s="157"/>
      <c r="H2" s="157"/>
      <c r="I2" s="3"/>
    </row>
    <row r="3" spans="1:9" ht="14.25" thickBot="1" x14ac:dyDescent="0.2">
      <c r="A3" s="3"/>
      <c r="B3" s="4"/>
      <c r="C3" s="4"/>
      <c r="D3" s="4"/>
      <c r="E3" s="4"/>
      <c r="F3" s="4"/>
      <c r="G3" s="4"/>
      <c r="H3" s="3"/>
      <c r="I3" s="3"/>
    </row>
    <row r="4" spans="1:9" s="2" customFormat="1" ht="90" customHeight="1" x14ac:dyDescent="0.15">
      <c r="A4" s="4"/>
      <c r="B4" s="155" t="s">
        <v>291</v>
      </c>
      <c r="C4" s="152" t="s">
        <v>295</v>
      </c>
      <c r="D4" s="153" t="s">
        <v>298</v>
      </c>
      <c r="E4" s="152" t="s">
        <v>296</v>
      </c>
      <c r="F4" s="154" t="s">
        <v>297</v>
      </c>
      <c r="G4" s="97" t="s">
        <v>0</v>
      </c>
      <c r="H4" s="4"/>
      <c r="I4" s="4"/>
    </row>
    <row r="5" spans="1:9" ht="48.75" customHeight="1" thickBot="1" x14ac:dyDescent="0.2">
      <c r="A5" s="3"/>
      <c r="B5" s="158">
        <f>'入力シート（今回）'!CZ5</f>
        <v>17.133333333333333</v>
      </c>
      <c r="C5" s="159">
        <f>'入力シート（今回）'!CZ10</f>
        <v>16.399999999999999</v>
      </c>
      <c r="D5" s="159">
        <f>'入力シート（今回）'!CZ15</f>
        <v>17</v>
      </c>
      <c r="E5" s="159">
        <f>'入力シート（今回）'!CZ20</f>
        <v>16.466666666666665</v>
      </c>
      <c r="F5" s="160">
        <f>'入力シート（今回）'!CZ25</f>
        <v>17.533333333333335</v>
      </c>
      <c r="G5" s="161">
        <f>'入力シート（今回）'!DA5</f>
        <v>85</v>
      </c>
      <c r="H5" s="3"/>
      <c r="I5" s="3"/>
    </row>
    <row r="6" spans="1:9" x14ac:dyDescent="0.15">
      <c r="A6" s="3"/>
      <c r="B6" s="4"/>
      <c r="C6" s="4"/>
      <c r="D6" s="4"/>
      <c r="E6" s="4"/>
      <c r="F6" s="4"/>
      <c r="G6" s="4"/>
      <c r="H6" s="3"/>
      <c r="I6" s="3"/>
    </row>
    <row r="7" spans="1:9" ht="18" thickBot="1" x14ac:dyDescent="0.2">
      <c r="A7" s="3"/>
      <c r="B7" s="4"/>
      <c r="C7" s="4"/>
      <c r="D7" s="4"/>
      <c r="E7" s="4"/>
      <c r="F7" s="4"/>
      <c r="G7" s="55" t="s">
        <v>162</v>
      </c>
      <c r="H7" s="5"/>
      <c r="I7" s="3"/>
    </row>
    <row r="8" spans="1:9" ht="14.25" customHeight="1" x14ac:dyDescent="0.15">
      <c r="A8" s="3"/>
      <c r="B8" s="4"/>
      <c r="C8" s="4"/>
      <c r="D8" s="4"/>
      <c r="E8" s="4"/>
      <c r="F8" s="4"/>
      <c r="G8" s="233" t="str">
        <f>総合評価判定!A19&amp;総合評価判定!A20&amp;総合評価判定!A21</f>
        <v>学校全体としては、カリキュラム・マネジメントを意識した運営がなされています。チェックによって明らかとなった課題を優先順位を付けて改善しましょう。「カリキュラム・マネジメントの推進状況」の項目は比較的高い評価となっています。更に高い評価となるよう、ほかの項目も併せて引き続きＰＤＣＡサイクルを回し、改善に努めましょう。低評価の項目は少ないようです。高評価の項目のうち、比較的低い評価の項目について改善策を立てると効果的です。</v>
      </c>
      <c r="H8" s="234"/>
      <c r="I8" s="3"/>
    </row>
    <row r="9" spans="1:9" ht="14.25" customHeight="1" x14ac:dyDescent="0.15">
      <c r="A9" s="3"/>
      <c r="B9" s="4"/>
      <c r="C9" s="4"/>
      <c r="D9" s="4"/>
      <c r="E9" s="4"/>
      <c r="F9" s="4"/>
      <c r="G9" s="235"/>
      <c r="H9" s="236"/>
      <c r="I9" s="3"/>
    </row>
    <row r="10" spans="1:9" ht="14.25" customHeight="1" x14ac:dyDescent="0.15">
      <c r="A10" s="3"/>
      <c r="B10" s="4"/>
      <c r="C10" s="4"/>
      <c r="D10" s="4"/>
      <c r="E10" s="4"/>
      <c r="F10" s="4"/>
      <c r="G10" s="235"/>
      <c r="H10" s="236"/>
      <c r="I10" s="3"/>
    </row>
    <row r="11" spans="1:9" ht="14.25" customHeight="1" x14ac:dyDescent="0.15">
      <c r="A11" s="3"/>
      <c r="B11" s="4"/>
      <c r="C11" s="4"/>
      <c r="D11" s="4"/>
      <c r="E11" s="4"/>
      <c r="F11" s="4"/>
      <c r="G11" s="235"/>
      <c r="H11" s="236"/>
      <c r="I11" s="3"/>
    </row>
    <row r="12" spans="1:9" ht="14.25" customHeight="1" x14ac:dyDescent="0.15">
      <c r="A12" s="3"/>
      <c r="B12" s="4"/>
      <c r="C12" s="4"/>
      <c r="D12" s="4"/>
      <c r="E12" s="4"/>
      <c r="F12" s="4"/>
      <c r="G12" s="235"/>
      <c r="H12" s="236"/>
      <c r="I12" s="3"/>
    </row>
    <row r="13" spans="1:9" ht="14.25" customHeight="1" x14ac:dyDescent="0.15">
      <c r="A13" s="3"/>
      <c r="B13" s="4"/>
      <c r="C13" s="4"/>
      <c r="D13" s="4"/>
      <c r="E13" s="4"/>
      <c r="F13" s="4"/>
      <c r="G13" s="235"/>
      <c r="H13" s="236"/>
      <c r="I13" s="3"/>
    </row>
    <row r="14" spans="1:9" ht="14.25" customHeight="1" thickBot="1" x14ac:dyDescent="0.2">
      <c r="A14" s="3"/>
      <c r="B14" s="4"/>
      <c r="C14" s="4"/>
      <c r="D14" s="4"/>
      <c r="E14" s="4"/>
      <c r="F14" s="4"/>
      <c r="G14" s="237"/>
      <c r="H14" s="238"/>
      <c r="I14" s="3"/>
    </row>
    <row r="15" spans="1:9" x14ac:dyDescent="0.15">
      <c r="A15" s="3"/>
      <c r="B15" s="4"/>
      <c r="C15" s="4"/>
      <c r="D15" s="4"/>
      <c r="E15" s="4"/>
      <c r="F15" s="4"/>
      <c r="G15" s="6"/>
      <c r="H15" s="6"/>
      <c r="I15" s="3"/>
    </row>
    <row r="16" spans="1:9" ht="18" thickBot="1" x14ac:dyDescent="0.2">
      <c r="A16" s="3"/>
      <c r="B16" s="4"/>
      <c r="C16" s="4"/>
      <c r="D16" s="4"/>
      <c r="E16" s="4"/>
      <c r="F16" s="4"/>
      <c r="G16" s="55" t="s">
        <v>1</v>
      </c>
      <c r="H16" s="6"/>
      <c r="I16" s="3"/>
    </row>
    <row r="17" spans="1:9" ht="63" customHeight="1" x14ac:dyDescent="0.15">
      <c r="A17" s="3"/>
      <c r="B17" s="4"/>
      <c r="C17" s="4"/>
      <c r="D17" s="4"/>
      <c r="E17" s="4"/>
      <c r="F17" s="4"/>
      <c r="G17" s="149" t="s">
        <v>288</v>
      </c>
      <c r="H17" s="8" t="str">
        <f>アドバイス判定!J3</f>
        <v>カリキュラム・マネジメントでは、適切な目標設定と職員間での理解の共有が重要です。地域での【フィールドワーク】などを実施して得られた情報を基に【ウェビングマップ】を作成したり、【ＳＷＯＴ分析】を行うことで、地域の理解を深め、活用の可能性を検討しましょう。</v>
      </c>
      <c r="I17" s="3"/>
    </row>
    <row r="18" spans="1:9" ht="63" customHeight="1" x14ac:dyDescent="0.15">
      <c r="A18" s="3"/>
      <c r="B18" s="4"/>
      <c r="C18" s="4"/>
      <c r="D18" s="4"/>
      <c r="E18" s="4"/>
      <c r="F18" s="4"/>
      <c r="G18" s="150" t="s">
        <v>293</v>
      </c>
      <c r="H18" s="43" t="str">
        <f>アドバイス判定!J9</f>
        <v>各教科の学びにとどまらず、教科等横断的な視点から深い学びを実現することにより、資質・能力を確実に育成するためには、組織的・計画的な授業改善の仕組みが必要です。【単元配列表】を作成する、当センターの【実践力向上研修】を活用する、授業の【ちょっと見】を行う、【キャリア・パスポート】や【夢ナビカルテ】を活用するなどし、学習内容と社会とのつながりを踏まえた授業を実現しましょう。</v>
      </c>
      <c r="I18" s="3"/>
    </row>
    <row r="19" spans="1:9" ht="63" customHeight="1" x14ac:dyDescent="0.15">
      <c r="A19" s="3"/>
      <c r="B19" s="4"/>
      <c r="C19" s="4"/>
      <c r="D19" s="4"/>
      <c r="E19" s="4"/>
      <c r="F19" s="4"/>
      <c r="G19" s="150" t="s">
        <v>289</v>
      </c>
      <c r="H19" s="43" t="str">
        <f>アドバイス判定!J15</f>
        <v>教育活動の質の向上のためには、教育課程の実施状況を評価して、不断にその改善を図ることが必要です。【直後改善プラン後の次年度の要項作成】を行う、ミーティングでは【ゴールイメージ】を明確にする、【ＫＰＴ法】を用いた振り返りを行うなどの手法を用いて具体的な改善計画を作成し、組織全体に【見える化】して示しましょう。</v>
      </c>
      <c r="I19" s="3"/>
    </row>
    <row r="20" spans="1:9" ht="63" customHeight="1" x14ac:dyDescent="0.15">
      <c r="A20" s="3"/>
      <c r="B20" s="4"/>
      <c r="C20" s="4"/>
      <c r="D20" s="4"/>
      <c r="E20" s="4"/>
      <c r="F20" s="4"/>
      <c r="G20" s="150" t="s">
        <v>290</v>
      </c>
      <c r="H20" s="43" t="str">
        <f>アドバイス判定!J21</f>
        <v>人材や予算、時間、情報といった人的又は物的な資源を、教育の内容と効果的に組み合わせていくことが重要です。校内及び校外のリソースについて、【ウェビングマップ】や【ＳＷＯＴ分析】を活用することで利用可能なリソースを洗い出し、計画的に活用しましょう。</v>
      </c>
      <c r="I20" s="3"/>
    </row>
    <row r="21" spans="1:9" ht="63" customHeight="1" thickBot="1" x14ac:dyDescent="0.2">
      <c r="A21" s="3"/>
      <c r="B21" s="4"/>
      <c r="C21" s="4"/>
      <c r="D21" s="4"/>
      <c r="E21" s="4"/>
      <c r="F21" s="4"/>
      <c r="G21" s="151" t="s">
        <v>292</v>
      </c>
      <c r="H21" s="44" t="str">
        <f>アドバイス判定!J27</f>
        <v>組織的・計画的な教育の質的向上を図るためには、カリキュラム・マネジメントを推進する必要があります。【ＮＩＴＳの動画】や当センターの【実践力向上研修】を活用した校内研修を実施する、学校全体でのワークショップ型の研修前に少人数で同様の研修を行い【ファシリテーターを育成】する等行い、カリキュラム・マネジメントを推進するための仕組みを作りましょう。</v>
      </c>
      <c r="I21" s="3"/>
    </row>
    <row r="22" spans="1:9" ht="29.25" customHeight="1" x14ac:dyDescent="0.15">
      <c r="A22" s="3"/>
      <c r="B22" s="4"/>
      <c r="C22" s="4"/>
      <c r="D22" s="4"/>
      <c r="E22" s="4"/>
      <c r="F22" s="4"/>
      <c r="G22" s="4"/>
      <c r="H22" s="137" t="s">
        <v>174</v>
      </c>
      <c r="I22" s="3"/>
    </row>
  </sheetData>
  <mergeCells count="2">
    <mergeCell ref="G8:H14"/>
    <mergeCell ref="B2:E2"/>
  </mergeCells>
  <phoneticPr fontId="1"/>
  <printOptions horizontalCentered="1" verticalCentered="1"/>
  <pageMargins left="0.31496062992125984" right="0.31496062992125984" top="0.35433070866141736" bottom="0.35433070866141736" header="0.31496062992125984" footer="0.31496062992125984"/>
  <pageSetup paperSize="9"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C7" sqref="C7"/>
    </sheetView>
  </sheetViews>
  <sheetFormatPr defaultRowHeight="13.5" x14ac:dyDescent="0.15"/>
  <cols>
    <col min="1" max="1" width="7.5" bestFit="1" customWidth="1"/>
    <col min="2" max="2" width="20.5" bestFit="1" customWidth="1"/>
    <col min="3" max="8" width="11.625" bestFit="1" customWidth="1"/>
    <col min="9" max="9" width="5.5" bestFit="1" customWidth="1"/>
    <col min="10" max="10" width="91" customWidth="1"/>
  </cols>
  <sheetData>
    <row r="1" spans="1:10" ht="14.25" thickBot="1" x14ac:dyDescent="0.2">
      <c r="A1" t="s">
        <v>9</v>
      </c>
    </row>
    <row r="2" spans="1:10" ht="14.25" thickBot="1" x14ac:dyDescent="0.2">
      <c r="A2" s="123" t="s">
        <v>65</v>
      </c>
      <c r="B2" s="124" t="s">
        <v>60</v>
      </c>
      <c r="C2" s="124" t="s">
        <v>3</v>
      </c>
      <c r="D2" s="124" t="s">
        <v>4</v>
      </c>
      <c r="E2" s="124" t="s">
        <v>5</v>
      </c>
      <c r="F2" s="124" t="s">
        <v>6</v>
      </c>
      <c r="G2" s="124" t="s">
        <v>7</v>
      </c>
      <c r="H2" s="124" t="s">
        <v>8</v>
      </c>
      <c r="I2" s="124" t="s">
        <v>10</v>
      </c>
      <c r="J2" s="131" t="s">
        <v>63</v>
      </c>
    </row>
    <row r="3" spans="1:10" ht="40.5" customHeight="1" x14ac:dyDescent="0.15">
      <c r="A3" s="98">
        <v>1</v>
      </c>
      <c r="B3" s="47" t="s">
        <v>120</v>
      </c>
      <c r="C3" s="95">
        <f>IF('入力シート（今回）'!$CZ$5&gt;=19,1,0)</f>
        <v>0</v>
      </c>
      <c r="D3" s="95">
        <f>IF('入力シート（今回）'!$CZ$10&gt;=19,1,0)</f>
        <v>0</v>
      </c>
      <c r="E3" s="95">
        <f>IF('入力シート（今回）'!$CZ$15&gt;=19,1,0)</f>
        <v>0</v>
      </c>
      <c r="F3" s="95">
        <f>IF('入力シート（今回）'!$CZ$20&gt;=19,1,0)</f>
        <v>0</v>
      </c>
      <c r="G3" s="95">
        <f>IF('入力シート（今回）'!$CZ$25&gt;=19,1,0)</f>
        <v>0</v>
      </c>
      <c r="H3" s="126"/>
      <c r="I3" s="95">
        <f>IF(SUM(C3:G3)=5,1,0)</f>
        <v>0</v>
      </c>
      <c r="J3" s="127" t="s">
        <v>110</v>
      </c>
    </row>
    <row r="4" spans="1:10" ht="40.5" customHeight="1" x14ac:dyDescent="0.15">
      <c r="A4" s="105">
        <v>2</v>
      </c>
      <c r="B4" s="41" t="s">
        <v>302</v>
      </c>
      <c r="C4" s="35">
        <f>IF(_xlfn.STDEV.P('入力シート（今回）'!CZ5:CZ29)&gt;1.7,1,0)</f>
        <v>0</v>
      </c>
      <c r="D4" s="36"/>
      <c r="E4" s="36"/>
      <c r="F4" s="36"/>
      <c r="G4" s="36"/>
      <c r="H4" s="36"/>
      <c r="I4" s="38">
        <f>IF(I3=1,0,IF(C4=1,1,0))</f>
        <v>0</v>
      </c>
      <c r="J4" s="128" t="s">
        <v>111</v>
      </c>
    </row>
    <row r="5" spans="1:10" ht="40.5" customHeight="1" x14ac:dyDescent="0.15">
      <c r="A5" s="105">
        <v>3</v>
      </c>
      <c r="B5" s="41" t="s">
        <v>117</v>
      </c>
      <c r="C5" s="38">
        <f>IF('入力シート（今回）'!$CZ$5&gt;=18,1,0)</f>
        <v>0</v>
      </c>
      <c r="D5" s="38">
        <f>IF('入力シート（今回）'!$CZ$10&gt;=18,1,0)</f>
        <v>0</v>
      </c>
      <c r="E5" s="38">
        <f>IF('入力シート（今回）'!$CZ$15&gt;=18,1,0)</f>
        <v>0</v>
      </c>
      <c r="F5" s="38">
        <f>IF('入力シート（今回）'!$CZ$20&gt;=18,1,0)</f>
        <v>0</v>
      </c>
      <c r="G5" s="38">
        <f>IF('入力シート（今回）'!$CZ$25&gt;=18,1,0)</f>
        <v>0</v>
      </c>
      <c r="H5" s="36"/>
      <c r="I5" s="38">
        <f>IF(I3=1,0,IF(I4=1,0,IF(SUM(C5:G5)=5,1,0)))</f>
        <v>0</v>
      </c>
      <c r="J5" s="128" t="s">
        <v>164</v>
      </c>
    </row>
    <row r="6" spans="1:10" ht="40.5" customHeight="1" x14ac:dyDescent="0.15">
      <c r="A6" s="105">
        <v>4</v>
      </c>
      <c r="B6" s="41" t="s">
        <v>118</v>
      </c>
      <c r="C6" s="38">
        <f>IF('入力シート（今回）'!$CZ$5&gt;=13,1,0)</f>
        <v>1</v>
      </c>
      <c r="D6" s="38">
        <f>IF('入力シート（今回）'!$CZ$10&gt;=13,1,0)</f>
        <v>1</v>
      </c>
      <c r="E6" s="38">
        <f>IF('入力シート（今回）'!$CZ$15&gt;=13,1,0)</f>
        <v>1</v>
      </c>
      <c r="F6" s="38">
        <f>IF('入力シート（今回）'!$CZ$20&gt;=13,1,0)</f>
        <v>1</v>
      </c>
      <c r="G6" s="38">
        <f>IF('入力シート（今回）'!$CZ$25&gt;=13,1,0)</f>
        <v>1</v>
      </c>
      <c r="H6" s="36"/>
      <c r="I6" s="38">
        <f>IF(I3=1,0,IF(I4=1,0,IF(I5=1,0,IF(SUM(C6:G6)=5,1,0))))</f>
        <v>1</v>
      </c>
      <c r="J6" s="128" t="s">
        <v>299</v>
      </c>
    </row>
    <row r="7" spans="1:10" ht="40.5" customHeight="1" x14ac:dyDescent="0.15">
      <c r="A7" s="105">
        <v>5</v>
      </c>
      <c r="B7" s="41" t="s">
        <v>119</v>
      </c>
      <c r="C7" s="38">
        <f>IF('入力シート（今回）'!$CZ$5&gt;=10,1,0)</f>
        <v>1</v>
      </c>
      <c r="D7" s="38">
        <f>IF('入力シート（今回）'!$CZ$10&gt;=10,1,0)</f>
        <v>1</v>
      </c>
      <c r="E7" s="38">
        <f>IF('入力シート（今回）'!$CZ$15&gt;=10,1,0)</f>
        <v>1</v>
      </c>
      <c r="F7" s="38">
        <f>IF('入力シート（今回）'!$CZ$20&gt;=10,1,0)</f>
        <v>1</v>
      </c>
      <c r="G7" s="38">
        <f>IF('入力シート（今回）'!$CZ$25&gt;=10,1,0)</f>
        <v>1</v>
      </c>
      <c r="H7" s="36"/>
      <c r="I7" s="38">
        <f>IF(I3=1,0,IF(I4=1,0,IF(I5=1,0,IF(I6=1,0,IF(SUM(C7:G7)=5,1,0)))))</f>
        <v>0</v>
      </c>
      <c r="J7" s="128" t="s">
        <v>165</v>
      </c>
    </row>
    <row r="8" spans="1:10" ht="40.5" customHeight="1" thickBot="1" x14ac:dyDescent="0.2">
      <c r="A8" s="100">
        <v>6</v>
      </c>
      <c r="B8" s="50" t="s">
        <v>121</v>
      </c>
      <c r="C8" s="96">
        <f>IF('入力シート（今回）'!$CZ$5&gt;=7,1,0)</f>
        <v>1</v>
      </c>
      <c r="D8" s="96">
        <f>IF('入力シート（今回）'!$CZ$10&gt;=7,1,0)</f>
        <v>1</v>
      </c>
      <c r="E8" s="96">
        <f>IF('入力シート（今回）'!$CZ$15&gt;=7,1,0)</f>
        <v>1</v>
      </c>
      <c r="F8" s="96">
        <f>IF('入力シート（今回）'!$CZ$20&gt;=7,1,0)</f>
        <v>1</v>
      </c>
      <c r="G8" s="96">
        <f>IF('入力シート（今回）'!$CZ$25&gt;=7,1,0)</f>
        <v>1</v>
      </c>
      <c r="H8" s="129"/>
      <c r="I8" s="96">
        <f>IF(I3=1,0,IF(I4=1,0,IF(I5=1,0,IF(I6=1,0,IF(I7=1,0,IF(SUM(C8:G8)=5,1,0))))))</f>
        <v>0</v>
      </c>
      <c r="J8" s="130" t="s">
        <v>166</v>
      </c>
    </row>
    <row r="9" spans="1:10" ht="14.25" thickBot="1" x14ac:dyDescent="0.2">
      <c r="A9" t="s">
        <v>61</v>
      </c>
      <c r="J9" s="39"/>
    </row>
    <row r="10" spans="1:10" ht="14.25" thickBot="1" x14ac:dyDescent="0.2">
      <c r="A10" s="123" t="s">
        <v>66</v>
      </c>
      <c r="B10" s="124" t="s">
        <v>62</v>
      </c>
      <c r="C10" s="109" t="s">
        <v>67</v>
      </c>
      <c r="D10" s="109" t="s">
        <v>68</v>
      </c>
      <c r="E10" s="109" t="s">
        <v>69</v>
      </c>
      <c r="F10" s="109" t="s">
        <v>70</v>
      </c>
      <c r="G10" s="109" t="s">
        <v>71</v>
      </c>
      <c r="H10" s="109" t="s">
        <v>109</v>
      </c>
      <c r="I10" s="109" t="s">
        <v>72</v>
      </c>
      <c r="J10" s="125" t="s">
        <v>64</v>
      </c>
    </row>
    <row r="11" spans="1:10" ht="64.5" customHeight="1" thickBot="1" x14ac:dyDescent="0.2">
      <c r="A11" s="106">
        <v>1</v>
      </c>
      <c r="B11" s="107" t="s">
        <v>73</v>
      </c>
      <c r="C11" s="108"/>
      <c r="D11" s="108"/>
      <c r="E11" s="108"/>
      <c r="F11" s="108"/>
      <c r="G11" s="108"/>
      <c r="H11" s="108"/>
      <c r="I11" s="109">
        <f>IF('入力シート（今回）'!DA5=100,1,0)</f>
        <v>0</v>
      </c>
      <c r="J11" s="110" t="str">
        <f>"カリキュラム・マネジメントが効果的に展開している様子が見られます。更なる高みを目指して、先進の事例を取り入れるとともに、自校の取組を発信しましょう。今後もカリキュラム・マネジメントの推進を継続しましょう。"</f>
        <v>カリキュラム・マネジメントが効果的に展開している様子が見られます。更なる高みを目指して、先進の事例を取り入れるとともに、自校の取組を発信しましょう。今後もカリキュラム・マネジメントの推進を継続しましょう。</v>
      </c>
    </row>
    <row r="12" spans="1:10" ht="78" customHeight="1" x14ac:dyDescent="0.15">
      <c r="A12" s="98">
        <v>2</v>
      </c>
      <c r="B12" s="47" t="s">
        <v>122</v>
      </c>
      <c r="C12" s="120" t="str">
        <f>IF('入力シート（今回）'!CZ5&gt;=19,"「基本概念の理解度」","")</f>
        <v/>
      </c>
      <c r="D12" s="120" t="str">
        <f>IF('入力シート（今回）'!CZ10&gt;=19,"「教科等横断的な視点からの取組状況」","")</f>
        <v/>
      </c>
      <c r="E12" s="120" t="str">
        <f>IF('入力シート（今回）'!CZ15&gt;=19,"「ＰＤＣＡサイクルを回したマネジメントの達成度」","")</f>
        <v/>
      </c>
      <c r="F12" s="120" t="str">
        <f>IF('入力シート（今回）'!CZ5&gt;=19,"「内外リソース活用度」","")</f>
        <v/>
      </c>
      <c r="G12" s="120" t="str">
        <f>IF('入力シート（今回）'!CZ25&gt;=19,"「カリキュラム・マネジメントの推進状況」","")</f>
        <v/>
      </c>
      <c r="H12" s="46"/>
      <c r="I12" s="95">
        <f>IF(I11=1,0,IF(C12&lt;&gt;"",1,IF(D12&lt;&gt;"",1,IF(E12&lt;&gt;"",1,IF(F12&lt;&gt;"",1,IF(G12&lt;&gt;"",1,0))))))</f>
        <v>0</v>
      </c>
      <c r="J12" s="99" t="str">
        <f>"特に、"&amp;C12&amp;D12&amp;E12&amp;F12&amp;G12&amp;"の項目は高い評価となっています。更なる高みを目指して、先進の事例を取り入れながら、今後もカリキュラム・マネジメントの推進を継続しましょう。"</f>
        <v>特に、の項目は高い評価となっています。更なる高みを目指して、先進の事例を取り入れながら、今後もカリキュラム・マネジメントの推進を継続しましょう。</v>
      </c>
    </row>
    <row r="13" spans="1:10" ht="78" customHeight="1" thickBot="1" x14ac:dyDescent="0.2">
      <c r="A13" s="100">
        <v>3</v>
      </c>
      <c r="B13" s="50" t="s">
        <v>156</v>
      </c>
      <c r="C13" s="121" t="str">
        <f>IF('入力シート（今回）'!CZ5&lt;=14,"",IF('入力シート（今回）'!CZ5=MAX('入力シート（今回）'!CZ5:CZ29),"「基本概念の理解度」",""))</f>
        <v/>
      </c>
      <c r="D13" s="121" t="str">
        <f>IF('入力シート（今回）'!CZ10&lt;=14,"",IF('入力シート（今回）'!CZ10=MAX('入力シート（今回）'!CZ5:CZ29),"「教科等横断的な視点からの取組状況」",""))</f>
        <v/>
      </c>
      <c r="E13" s="121" t="str">
        <f>IF('入力シート（今回）'!CZ15&lt;=14,"",IF('入力シート（今回）'!CZ15=MAX('入力シート（今回）'!CZ5:CZ29),"「ＰＤＣＡサイクルを回したマネジメントの達成度」",""))</f>
        <v/>
      </c>
      <c r="F13" s="121" t="str">
        <f>IF('入力シート（今回）'!CZ20&lt;=14,"",IF('入力シート（今回）'!CZ20=MAX('入力シート（今回）'!CZ5:CZ29),"「内外リソース活用度」",""))</f>
        <v/>
      </c>
      <c r="G13" s="121" t="str">
        <f>IF('入力シート（今回）'!CZ25&lt;=14,"",IF('入力シート（今回）'!CZ25=MAX('入力シート（今回）'!CZ5:CZ29),"「カリキュラム・マネジメントの推進状況」",""))</f>
        <v>「カリキュラム・マネジメントの推進状況」</v>
      </c>
      <c r="H13" s="101"/>
      <c r="I13" s="96">
        <f>IF(I11=1,0,IF(I12=1,0,IF(C13&lt;&gt;"",1,IF(D13&lt;&gt;"",1,IF(E13&lt;&gt;"",1,IF(F13&lt;&gt;"",1,IF(G13&lt;&gt;"",1,0)))))))</f>
        <v>1</v>
      </c>
      <c r="J13" s="102" t="str">
        <f>C13&amp;D13&amp;E13&amp;F13&amp;G13&amp;"の項目は比較的高い評価となっています。更に高い評価となるよう、ほかの項目も併せて引き続きＰＤＣＡサイクルを回し、改善に努めましょう。"</f>
        <v>「カリキュラム・マネジメントの推進状況」の項目は比較的高い評価となっています。更に高い評価となるよう、ほかの項目も併せて引き続きＰＤＣＡサイクルを回し、改善に努めましょう。</v>
      </c>
    </row>
    <row r="14" spans="1:10" ht="78" customHeight="1" x14ac:dyDescent="0.15">
      <c r="A14" s="98">
        <v>4</v>
      </c>
      <c r="B14" s="47" t="s">
        <v>155</v>
      </c>
      <c r="C14" s="120" t="str">
        <f>IF('入力シート（今回）'!CZ5&lt;=13,"「基本概念の理解度」","")</f>
        <v/>
      </c>
      <c r="D14" s="120" t="str">
        <f>IF('入力シート（今回）'!CZ10&lt;=13,"「教科等横断的な視点からの取組状況」","")</f>
        <v/>
      </c>
      <c r="E14" s="120" t="str">
        <f>IF('入力シート（今回）'!CZ15&lt;=13,"「ＰＤＣＡサイクルを回したマネジメントの達成度」","")</f>
        <v/>
      </c>
      <c r="F14" s="120" t="str">
        <f>IF('入力シート（今回）'!CZ20&lt;=13,"「内外リソース活用度」","")</f>
        <v/>
      </c>
      <c r="G14" s="120" t="str">
        <f>IF('入力シート（今回）'!CZ25&lt;=13,"「カリキュラム・マネジメントの推進状況」","")</f>
        <v/>
      </c>
      <c r="H14" s="103"/>
      <c r="I14" s="104">
        <f>IF(I11=1,0,IF(C14&lt;&gt;"",1,IF(D14&lt;&gt;"",1,IF(E14&lt;&gt;"",1,IF(F14&lt;&gt;"",1,IF(G14&lt;&gt;"",1,0))))))</f>
        <v>0</v>
      </c>
      <c r="J14" s="99" t="str">
        <f>"また、"&amp;C14&amp;D14&amp;E14&amp;F14&amp;G14&amp;"の項目は改善の効果が表れやすいと考えられますので、アドバイスを基に自校の改善策を早急に立てましょう。"</f>
        <v>また、の項目は改善の効果が表れやすいと考えられますので、アドバイスを基に自校の改善策を早急に立てましょう。</v>
      </c>
    </row>
    <row r="15" spans="1:10" ht="78" customHeight="1" thickBot="1" x14ac:dyDescent="0.2">
      <c r="A15" s="111">
        <v>5</v>
      </c>
      <c r="B15" s="112" t="s">
        <v>167</v>
      </c>
      <c r="C15" s="122" t="str">
        <f>IF('入力シート（今回）'!CZ5&gt;14,"",IF('入力シート（今回）'!CZ5=MIN('入力シート（今回）'!CZ5:CZ29),"「基本概念の理解度」",""))</f>
        <v/>
      </c>
      <c r="D15" s="122" t="str">
        <f>IF('入力シート（今回）'!CZ10&gt;14,"",IF('入力シート（今回）'!CZ10=MIN('入力シート（今回）'!CZ5:CZ29),"「教科等横断的な視点からの取組状況」",""))</f>
        <v/>
      </c>
      <c r="E15" s="122" t="str">
        <f>IF('入力シート（今回）'!CZ15&gt;15,"",IF('入力シート（今回）'!CZ14=MIN('入力シート（今回）'!CZ5:CZ29),"「ＰＤＣＡサイクルを回したマネジメントの達成度」",""))</f>
        <v/>
      </c>
      <c r="F15" s="122" t="str">
        <f>IF('入力シート（今回）'!CZ20&gt;14,"",IF('入力シート（今回）'!CZ20=MIN('入力シート（今回）'!CZ5:CZ29),"「内外リソース活用度」",""))</f>
        <v/>
      </c>
      <c r="G15" s="122" t="str">
        <f>IF('入力シート（今回）'!CZ25&gt;14,"",IF('入力シート（今回）'!CZ25=MIN('入力シート（今回）'!CZ5:CZ29),"「カリキュラム・マネジメントの推進状況」",""))</f>
        <v/>
      </c>
      <c r="H15" s="113"/>
      <c r="I15" s="114">
        <f>IF(I11=1,0,IF(I14=1,0,IF(C15&lt;&gt;"",1,IF(D15&lt;&gt;"",1,IF(E15&lt;&gt;"",1,IF(F15&lt;&gt;"",1,IF(G15&lt;&gt;"",1,0)))))))</f>
        <v>0</v>
      </c>
      <c r="J15" s="115" t="str">
        <f>"また、"&amp;C15&amp;D15&amp;E15&amp;F15&amp;G15&amp;"の項目が比較的低い評価となっており、改善を進める必要があります。"</f>
        <v>また、の項目が比較的低い評価となっており、改善を進める必要があります。</v>
      </c>
    </row>
    <row r="16" spans="1:10" ht="27.75" thickBot="1" x14ac:dyDescent="0.2">
      <c r="A16" s="116">
        <v>6</v>
      </c>
      <c r="B16" s="117" t="s">
        <v>123</v>
      </c>
      <c r="C16" s="118"/>
      <c r="D16" s="118"/>
      <c r="E16" s="118"/>
      <c r="F16" s="118"/>
      <c r="G16" s="118"/>
      <c r="H16" s="118"/>
      <c r="I16" s="119">
        <f>IF(I11=1,0,IF(I14+I15=0,1,0))</f>
        <v>1</v>
      </c>
      <c r="J16" s="110" t="str">
        <f>"低評価の項目は少ないようです。高評価の項目のうち、比較的低い評価の項目について改善策を立てると効果的です。"</f>
        <v>低評価の項目は少ないようです。高評価の項目のうち、比較的低い評価の項目について改善策を立てると効果的です。</v>
      </c>
    </row>
    <row r="17" spans="1:10" x14ac:dyDescent="0.15">
      <c r="A17" s="132"/>
      <c r="B17" s="133"/>
      <c r="C17" s="134"/>
      <c r="D17" s="134"/>
      <c r="E17" s="134"/>
      <c r="F17" s="134"/>
      <c r="G17" s="134"/>
      <c r="H17" s="134"/>
      <c r="I17" s="135"/>
      <c r="J17" s="136"/>
    </row>
    <row r="18" spans="1:10" x14ac:dyDescent="0.15">
      <c r="A18" t="s">
        <v>163</v>
      </c>
    </row>
    <row r="19" spans="1:10" s="39" customFormat="1" ht="27" customHeight="1" x14ac:dyDescent="0.15">
      <c r="A19" s="240" t="str">
        <f>IF(I3=1,J3,IF(I4=1,J4,IF(I5=1,J5,IF(I6=1,J6,IF(I7=1,J7,IF(I8=1,J8,0))))))</f>
        <v>学校全体としては、カリキュラム・マネジメントを意識した運営がなされています。チェックによって明らかとなった課題を優先順位を付けて改善しましょう。</v>
      </c>
      <c r="B19" s="240"/>
      <c r="C19" s="240"/>
      <c r="D19" s="240"/>
      <c r="E19" s="240"/>
      <c r="F19" s="240"/>
      <c r="G19" s="240"/>
      <c r="H19" s="240"/>
      <c r="I19" s="240"/>
      <c r="J19" s="240"/>
    </row>
    <row r="20" spans="1:10" s="39" customFormat="1" ht="27" customHeight="1" x14ac:dyDescent="0.15">
      <c r="A20" s="240" t="str">
        <f>IF(I11=1,J11,IF(I12=1,J12,IF(I13=1,J13,"")))</f>
        <v>「カリキュラム・マネジメントの推進状況」の項目は比較的高い評価となっています。更に高い評価となるよう、ほかの項目も併せて引き続きＰＤＣＡサイクルを回し、改善に努めましょう。</v>
      </c>
      <c r="B20" s="240"/>
      <c r="C20" s="240"/>
      <c r="D20" s="240"/>
      <c r="E20" s="240"/>
      <c r="F20" s="240"/>
      <c r="G20" s="240"/>
      <c r="H20" s="240"/>
      <c r="I20" s="240"/>
      <c r="J20" s="240"/>
    </row>
    <row r="21" spans="1:10" s="39" customFormat="1" ht="27" customHeight="1" x14ac:dyDescent="0.15">
      <c r="A21" s="240" t="str">
        <f>IF(I14=1,J14,IF(I15=1,J15,J16))</f>
        <v>低評価の項目は少ないようです。高評価の項目のうち、比較的低い評価の項目について改善策を立てると効果的です。</v>
      </c>
      <c r="B21" s="240"/>
      <c r="C21" s="240"/>
      <c r="D21" s="240"/>
      <c r="E21" s="240"/>
      <c r="F21" s="240"/>
      <c r="G21" s="240"/>
      <c r="H21" s="240"/>
      <c r="I21" s="240"/>
      <c r="J21" s="240"/>
    </row>
  </sheetData>
  <mergeCells count="3">
    <mergeCell ref="A19:J19"/>
    <mergeCell ref="A20:J20"/>
    <mergeCell ref="A21:J21"/>
  </mergeCells>
  <phoneticPr fontId="1"/>
  <printOptions verticalCentered="1"/>
  <pageMargins left="0.70866141732283472" right="0.70866141732283472" top="0.39370078740157483" bottom="0.39370078740157483" header="0.31496062992125984" footer="0.31496062992125984"/>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115" zoomScaleNormal="115" workbookViewId="0">
      <selection activeCell="C6" sqref="C6"/>
    </sheetView>
  </sheetViews>
  <sheetFormatPr defaultRowHeight="13.5" x14ac:dyDescent="0.15"/>
  <cols>
    <col min="1" max="1" width="13.875" bestFit="1" customWidth="1"/>
    <col min="2" max="2" width="8.5" bestFit="1" customWidth="1"/>
    <col min="3" max="3" width="7.5" bestFit="1" customWidth="1"/>
    <col min="4" max="4" width="5.5" bestFit="1" customWidth="1"/>
    <col min="5" max="7" width="58.625" style="39" customWidth="1"/>
    <col min="8" max="8" width="35.625" style="39" customWidth="1"/>
    <col min="9" max="9" width="70" style="39" customWidth="1"/>
    <col min="10" max="10" width="25" style="42" customWidth="1"/>
  </cols>
  <sheetData>
    <row r="1" spans="1:10" x14ac:dyDescent="0.15">
      <c r="A1" s="251" t="s">
        <v>2</v>
      </c>
      <c r="B1" s="246" t="s">
        <v>168</v>
      </c>
      <c r="C1" s="246" t="s">
        <v>212</v>
      </c>
      <c r="D1" s="244" t="s">
        <v>95</v>
      </c>
      <c r="E1" s="246" t="s">
        <v>74</v>
      </c>
      <c r="F1" s="246"/>
      <c r="G1" s="246"/>
      <c r="H1" s="246"/>
      <c r="I1" s="246"/>
      <c r="J1" s="247"/>
    </row>
    <row r="2" spans="1:10" ht="14.25" thickBot="1" x14ac:dyDescent="0.2">
      <c r="A2" s="252"/>
      <c r="B2" s="253"/>
      <c r="C2" s="253"/>
      <c r="D2" s="245"/>
      <c r="E2" s="51" t="s">
        <v>214</v>
      </c>
      <c r="F2" s="51" t="s">
        <v>213</v>
      </c>
      <c r="G2" s="51" t="s">
        <v>215</v>
      </c>
      <c r="H2" s="51" t="s">
        <v>96</v>
      </c>
      <c r="I2" s="52" t="s">
        <v>97</v>
      </c>
      <c r="J2" s="53" t="s">
        <v>170</v>
      </c>
    </row>
    <row r="3" spans="1:10" ht="27" x14ac:dyDescent="0.15">
      <c r="A3" s="254" t="s">
        <v>158</v>
      </c>
      <c r="B3" s="45" t="s">
        <v>100</v>
      </c>
      <c r="C3" s="45">
        <v>0</v>
      </c>
      <c r="D3" s="46"/>
      <c r="E3" s="47" t="s">
        <v>112</v>
      </c>
      <c r="F3" s="47"/>
      <c r="G3" s="47"/>
      <c r="H3" s="48"/>
      <c r="I3" s="47" t="str">
        <f>IF(C3=0,E3,IF(C3=1,F3,G3))</f>
        <v>カリキュラム・マネジメントでは、適切な目標設定と職員間での理解の共有が重要です。</v>
      </c>
      <c r="J3" s="241" t="str">
        <f>I3&amp;I4&amp;I5&amp;I6&amp;I7&amp;I8</f>
        <v>カリキュラム・マネジメントでは、適切な目標設定と職員間での理解の共有が重要です。地域での【フィールドワーク】などを実施して得られた情報を基に【ウェビングマップ】を作成したり、【ＳＷＯＴ分析】を行うことで、地域の理解を深め、活用の可能性を検討しましょう。</v>
      </c>
    </row>
    <row r="4" spans="1:10" ht="40.5" x14ac:dyDescent="0.15">
      <c r="A4" s="255"/>
      <c r="B4" s="1" t="s">
        <v>94</v>
      </c>
      <c r="C4" s="1">
        <f>IF('入力シート（今回）'!CY5&lt;=3.2,1,2)</f>
        <v>2</v>
      </c>
      <c r="D4" s="1">
        <f>IF('入力シート（今回）'!CY5=MIN('入力シート（今回）'!$CY$5:$CY$9),1,0)</f>
        <v>0</v>
      </c>
      <c r="E4" s="41"/>
      <c r="F4" s="41" t="s">
        <v>179</v>
      </c>
      <c r="G4" s="41" t="s">
        <v>177</v>
      </c>
      <c r="H4" s="41" t="s">
        <v>101</v>
      </c>
      <c r="I4" s="41" t="str">
        <f>IF(D4=1,IF(C4=0,E4,IF(C4=1,F4,G4))&amp;H4,"")</f>
        <v/>
      </c>
      <c r="J4" s="242"/>
    </row>
    <row r="5" spans="1:10" ht="54" x14ac:dyDescent="0.15">
      <c r="A5" s="255"/>
      <c r="B5" s="1" t="s">
        <v>75</v>
      </c>
      <c r="C5" s="1">
        <f>IF('入力シート（今回）'!CY6&lt;=3.2,1,2)</f>
        <v>2</v>
      </c>
      <c r="D5" s="1">
        <f>IF(D4=1,0,IF('入力シート（今回）'!CY6=MIN('入力シート（今回）'!$CY$5:$CY$9),1,0))</f>
        <v>0</v>
      </c>
      <c r="E5" s="41"/>
      <c r="F5" s="41" t="s">
        <v>129</v>
      </c>
      <c r="G5" s="41" t="s">
        <v>128</v>
      </c>
      <c r="H5" s="41" t="s">
        <v>127</v>
      </c>
      <c r="I5" s="41" t="str">
        <f t="shared" ref="I5:I32" si="0">IF(D5=1,IF(C5=0,E5,IF(C5=1,F5,G5))&amp;H5,"")</f>
        <v/>
      </c>
      <c r="J5" s="242"/>
    </row>
    <row r="6" spans="1:10" ht="40.5" x14ac:dyDescent="0.15">
      <c r="A6" s="255"/>
      <c r="B6" s="1" t="s">
        <v>11</v>
      </c>
      <c r="C6" s="1">
        <f>IF('入力シート（今回）'!CY7&lt;=3.2,1,2)</f>
        <v>2</v>
      </c>
      <c r="D6" s="1">
        <f>IF(D4+D5&gt;=1,0,IF('入力シート（今回）'!CY7=MIN('入力シート（今回）'!$CY$5:$CY$9),1,0))</f>
        <v>0</v>
      </c>
      <c r="E6" s="41"/>
      <c r="F6" s="41" t="s">
        <v>180</v>
      </c>
      <c r="G6" s="41" t="s">
        <v>178</v>
      </c>
      <c r="H6" s="41" t="s">
        <v>98</v>
      </c>
      <c r="I6" s="41" t="str">
        <f t="shared" si="0"/>
        <v/>
      </c>
      <c r="J6" s="242"/>
    </row>
    <row r="7" spans="1:10" ht="40.5" x14ac:dyDescent="0.15">
      <c r="A7" s="255"/>
      <c r="B7" s="1" t="s">
        <v>76</v>
      </c>
      <c r="C7" s="1">
        <f>IF('入力シート（今回）'!CY8&lt;=3.2,1,2)</f>
        <v>2</v>
      </c>
      <c r="D7" s="1">
        <f>IF(D4+D5+D6&gt;=1,0,IF('入力シート（今回）'!CY8=MIN('入力シート（今回）'!$CY$5:$CY$9),1,0))</f>
        <v>1</v>
      </c>
      <c r="E7" s="41"/>
      <c r="F7" s="41" t="s">
        <v>172</v>
      </c>
      <c r="G7" s="41" t="s">
        <v>173</v>
      </c>
      <c r="H7" s="41" t="s">
        <v>99</v>
      </c>
      <c r="I7" s="41" t="str">
        <f t="shared" si="0"/>
        <v>地域での【フィールドワーク】などを実施して得られた情報を基に【ウェビングマップ】を作成したり、【ＳＷＯＴ分析】を行うことで、地域の理解を深め、活用の可能性を検討しましょう。</v>
      </c>
      <c r="J7" s="242"/>
    </row>
    <row r="8" spans="1:10" ht="54.75" thickBot="1" x14ac:dyDescent="0.2">
      <c r="A8" s="256"/>
      <c r="B8" s="49" t="s">
        <v>12</v>
      </c>
      <c r="C8" s="49">
        <f>IF('入力シート（今回）'!CY9&lt;=3.2,1,2)</f>
        <v>2</v>
      </c>
      <c r="D8" s="49">
        <f>IF(D4+D5+D6+D7&gt;=1,0,IF('入力シート（今回）'!CY9=MIN('入力シート（今回）'!$CY$5:$CY$9),1,0))</f>
        <v>0</v>
      </c>
      <c r="E8" s="50"/>
      <c r="F8" s="50" t="s">
        <v>176</v>
      </c>
      <c r="G8" s="50" t="s">
        <v>175</v>
      </c>
      <c r="H8" s="50" t="s">
        <v>130</v>
      </c>
      <c r="I8" s="50" t="str">
        <f t="shared" si="0"/>
        <v/>
      </c>
      <c r="J8" s="243"/>
    </row>
    <row r="9" spans="1:10" ht="40.5" x14ac:dyDescent="0.15">
      <c r="A9" s="257" t="s">
        <v>159</v>
      </c>
      <c r="B9" s="45" t="s">
        <v>100</v>
      </c>
      <c r="C9" s="45">
        <v>0</v>
      </c>
      <c r="D9" s="46"/>
      <c r="E9" s="47" t="s">
        <v>294</v>
      </c>
      <c r="F9" s="47"/>
      <c r="G9" s="47"/>
      <c r="H9" s="48"/>
      <c r="I9" s="47" t="str">
        <f>IF(C9=0,E9,IF(C9=1,F9,G9))</f>
        <v>各教科の学びにとどまらず、教科等横断的な視点から深い学びを実現することにより、資質・能力を確実に育成するためには、組織的・計画的な授業改善の仕組みが必要です。</v>
      </c>
      <c r="J9" s="241" t="str">
        <f>I9&amp;I10&amp;I11&amp;I12&amp;I13&amp;I14</f>
        <v>各教科の学びにとどまらず、教科等横断的な視点から深い学びを実現することにより、資質・能力を確実に育成するためには、組織的・計画的な授業改善の仕組みが必要です。【単元配列表】を作成する、当センターの【実践力向上研修】を活用する、授業の【ちょっと見】を行う、【キャリア・パスポート】や【夢ナビカルテ】を活用するなどし、学習内容と社会とのつながりを踏まえた授業を実現しましょう。</v>
      </c>
    </row>
    <row r="10" spans="1:10" ht="40.5" x14ac:dyDescent="0.15">
      <c r="A10" s="258"/>
      <c r="B10" s="1" t="s">
        <v>77</v>
      </c>
      <c r="C10" s="1">
        <f>IF('入力シート（今回）'!CY10&lt;=3.2,1,2)</f>
        <v>2</v>
      </c>
      <c r="D10" s="1">
        <f>IF('入力シート（今回）'!CY10=MIN('入力シート（今回）'!$CY$10:$CY$14),1,0)</f>
        <v>0</v>
      </c>
      <c r="E10" s="40"/>
      <c r="F10" s="40" t="s">
        <v>181</v>
      </c>
      <c r="G10" s="40" t="s">
        <v>182</v>
      </c>
      <c r="H10" s="40" t="s">
        <v>125</v>
      </c>
      <c r="I10" s="41" t="str">
        <f>IF(D10=1,IF(C10=0,E10,IF(C10=1,F10,G10))&amp;H10,"")</f>
        <v/>
      </c>
      <c r="J10" s="242"/>
    </row>
    <row r="11" spans="1:10" ht="54" x14ac:dyDescent="0.15">
      <c r="A11" s="258"/>
      <c r="B11" s="1" t="s">
        <v>78</v>
      </c>
      <c r="C11" s="1">
        <f>IF('入力シート（今回）'!CY11&lt;=3.2,1,2)</f>
        <v>2</v>
      </c>
      <c r="D11" s="1">
        <f>IF(D10=1,0,IF('入力シート（今回）'!CY11=MIN('入力シート（今回）'!$CY$10:$CY$14),1,0))</f>
        <v>0</v>
      </c>
      <c r="E11" s="41"/>
      <c r="F11" s="41" t="s">
        <v>183</v>
      </c>
      <c r="G11" s="41" t="s">
        <v>185</v>
      </c>
      <c r="H11" s="41" t="s">
        <v>184</v>
      </c>
      <c r="I11" s="41" t="str">
        <f>IF(D11=1,IF(C11=0,E11,IF(C11=1,F11,G11))&amp;H11,"")</f>
        <v/>
      </c>
      <c r="J11" s="242"/>
    </row>
    <row r="12" spans="1:10" ht="54" x14ac:dyDescent="0.15">
      <c r="A12" s="258"/>
      <c r="B12" s="37" t="s">
        <v>79</v>
      </c>
      <c r="C12" s="37">
        <f>IF('入力シート（今回）'!CY12&lt;=3.2,1,2)</f>
        <v>1</v>
      </c>
      <c r="D12" s="37">
        <f>IF(D10+D11&gt;=1,0,IF('入力シート（今回）'!CY12=MIN('入力シート（今回）'!$CY$10:$CY$14),1,0))</f>
        <v>1</v>
      </c>
      <c r="E12" s="59"/>
      <c r="F12" s="59" t="s">
        <v>186</v>
      </c>
      <c r="G12" s="59" t="s">
        <v>187</v>
      </c>
      <c r="H12" s="59" t="s">
        <v>190</v>
      </c>
      <c r="I12" s="59" t="str">
        <f t="shared" si="0"/>
        <v>【単元配列表】を作成する、当センターの【実践力向上研修】を活用する、授業の【ちょっと見】を行う、【キャリア・パスポート】や【夢ナビカルテ】を活用するなどし、学習内容と社会とのつながりを踏まえた授業を実現しましょう。</v>
      </c>
      <c r="J12" s="242"/>
    </row>
    <row r="13" spans="1:10" ht="40.5" x14ac:dyDescent="0.15">
      <c r="A13" s="258"/>
      <c r="B13" s="37" t="s">
        <v>102</v>
      </c>
      <c r="C13" s="37">
        <f>IF('入力シート（今回）'!CY13&lt;=3.2,1,2)</f>
        <v>2</v>
      </c>
      <c r="D13" s="37">
        <f>IF(D10+D11+D12&gt;=1,0,IF('入力シート（今回）'!CY13=MIN('入力シート（今回）'!$CY$10:$CY$14),1,0))</f>
        <v>0</v>
      </c>
      <c r="E13" s="59"/>
      <c r="F13" s="59" t="s">
        <v>188</v>
      </c>
      <c r="G13" s="59" t="s">
        <v>187</v>
      </c>
      <c r="H13" s="59" t="s">
        <v>113</v>
      </c>
      <c r="I13" s="59" t="str">
        <f t="shared" si="0"/>
        <v/>
      </c>
      <c r="J13" s="242"/>
    </row>
    <row r="14" spans="1:10" ht="41.25" thickBot="1" x14ac:dyDescent="0.2">
      <c r="A14" s="259"/>
      <c r="B14" s="49" t="s">
        <v>80</v>
      </c>
      <c r="C14" s="49">
        <v>0</v>
      </c>
      <c r="D14" s="49">
        <f>IF(D10+D11+D12+D13&gt;=1,0,IF('入力シート（今回）'!CY14=MIN('入力シート（今回）'!$CY$10:$CY$14),1,0))</f>
        <v>0</v>
      </c>
      <c r="E14" s="50" t="s">
        <v>191</v>
      </c>
      <c r="F14" s="50"/>
      <c r="G14" s="50"/>
      <c r="H14" s="50" t="s">
        <v>189</v>
      </c>
      <c r="I14" s="54" t="str">
        <f t="shared" si="0"/>
        <v/>
      </c>
      <c r="J14" s="243"/>
    </row>
    <row r="15" spans="1:10" ht="27" x14ac:dyDescent="0.15">
      <c r="A15" s="248" t="s">
        <v>169</v>
      </c>
      <c r="B15" s="45" t="s">
        <v>100</v>
      </c>
      <c r="C15" s="45">
        <v>0</v>
      </c>
      <c r="D15" s="46"/>
      <c r="E15" s="47" t="s">
        <v>131</v>
      </c>
      <c r="F15" s="47"/>
      <c r="G15" s="47"/>
      <c r="H15" s="48"/>
      <c r="I15" s="47" t="str">
        <f>IF(C15=0,E15,IF(C15=1,F15,G15))</f>
        <v>教育活動の質の向上のためには、教育課程の実施状況を評価して、不断にその改善を図ることが必要です。</v>
      </c>
      <c r="J15" s="241" t="str">
        <f>I15&amp;I16&amp;I17&amp;I18&amp;I19&amp;I20</f>
        <v>教育活動の質の向上のためには、教育課程の実施状況を評価して、不断にその改善を図ることが必要です。【直後改善プラン後の次年度の要項作成】を行う、ミーティングでは【ゴールイメージ】を明確にする、【ＫＰＴ法】を用いた振り返りを行うなどの手法を用いて具体的な改善計画を作成し、組織全体に【見える化】して示しましょう。</v>
      </c>
    </row>
    <row r="16" spans="1:10" ht="40.5" x14ac:dyDescent="0.15">
      <c r="A16" s="249"/>
      <c r="B16" s="37" t="s">
        <v>103</v>
      </c>
      <c r="C16" s="37">
        <f>IF('入力シート（今回）'!CY15&lt;=3.2,1,2)</f>
        <v>2</v>
      </c>
      <c r="D16" s="37">
        <f>IF('入力シート（今回）'!CY15=MIN('入力シート（今回）'!$CY$15:$CY$19),1,0)</f>
        <v>0</v>
      </c>
      <c r="E16" s="59"/>
      <c r="F16" s="59" t="s">
        <v>192</v>
      </c>
      <c r="G16" s="59" t="s">
        <v>135</v>
      </c>
      <c r="H16" s="59" t="s">
        <v>104</v>
      </c>
      <c r="I16" s="59" t="str">
        <f t="shared" si="0"/>
        <v/>
      </c>
      <c r="J16" s="242"/>
    </row>
    <row r="17" spans="1:10" ht="40.5" x14ac:dyDescent="0.15">
      <c r="A17" s="249"/>
      <c r="B17" s="37" t="s">
        <v>81</v>
      </c>
      <c r="C17" s="37">
        <f>IF('入力シート（今回）'!CY16&lt;=3.2,1,2)</f>
        <v>2</v>
      </c>
      <c r="D17" s="37">
        <f>IF(D16=1,0,IF('入力シート（今回）'!CY16=MIN('入力シート（今回）'!$CY$15:$CY$19),1,0))</f>
        <v>0</v>
      </c>
      <c r="E17" s="59"/>
      <c r="F17" s="59" t="s">
        <v>192</v>
      </c>
      <c r="G17" s="59" t="s">
        <v>135</v>
      </c>
      <c r="H17" s="59" t="s">
        <v>104</v>
      </c>
      <c r="I17" s="59" t="str">
        <f t="shared" si="0"/>
        <v/>
      </c>
      <c r="J17" s="242"/>
    </row>
    <row r="18" spans="1:10" ht="54" x14ac:dyDescent="0.15">
      <c r="A18" s="249"/>
      <c r="B18" s="1" t="s">
        <v>82</v>
      </c>
      <c r="C18" s="1">
        <f>IF('入力シート（今回）'!CY17&lt;=3.2,1,2)</f>
        <v>2</v>
      </c>
      <c r="D18" s="1">
        <f>IF(D16+D17&gt;=1,0,IF('入力シート（今回）'!CY17=MIN('入力シート（今回）'!$CY$15:$CY$19),1,0))</f>
        <v>1</v>
      </c>
      <c r="E18" s="41"/>
      <c r="F18" s="41" t="s">
        <v>193</v>
      </c>
      <c r="G18" s="41" t="s">
        <v>194</v>
      </c>
      <c r="H18" s="41" t="s">
        <v>108</v>
      </c>
      <c r="I18" s="41" t="str">
        <f t="shared" si="0"/>
        <v>【直後改善プラン後の次年度の要項作成】を行う、ミーティングでは【ゴールイメージ】を明確にする、【ＫＰＴ法】を用いた振り返りを行うなどの手法を用いて具体的な改善計画を作成し、組織全体に【見える化】して示しましょう。</v>
      </c>
      <c r="J18" s="242"/>
    </row>
    <row r="19" spans="1:10" ht="40.5" x14ac:dyDescent="0.15">
      <c r="A19" s="249"/>
      <c r="B19" s="1" t="s">
        <v>83</v>
      </c>
      <c r="C19" s="1">
        <v>0</v>
      </c>
      <c r="D19" s="1">
        <f>IF(D16+D17+D18&gt;=1,0,IF('入力シート（今回）'!CY18=MIN('入力シート（今回）'!$CY$15:$CY$19),1,0))</f>
        <v>0</v>
      </c>
      <c r="E19" s="41" t="s">
        <v>114</v>
      </c>
      <c r="F19" s="41"/>
      <c r="G19" s="41"/>
      <c r="H19" s="41" t="s">
        <v>105</v>
      </c>
      <c r="I19" s="41" t="str">
        <f t="shared" si="0"/>
        <v/>
      </c>
      <c r="J19" s="242"/>
    </row>
    <row r="20" spans="1:10" ht="41.25" thickBot="1" x14ac:dyDescent="0.2">
      <c r="A20" s="250"/>
      <c r="B20" s="56" t="s">
        <v>13</v>
      </c>
      <c r="C20" s="49">
        <f>IF('入力シート（今回）'!CY19&lt;=3.2,1,2)</f>
        <v>2</v>
      </c>
      <c r="D20" s="49">
        <f>IF(D16+D17+D18+D19&gt;=1,0,IF('入力シート（今回）'!CY19=MIN('入力シート（今回）'!$CY$15:$CY$19),1,0))</f>
        <v>0</v>
      </c>
      <c r="E20" s="50"/>
      <c r="F20" s="50" t="s">
        <v>126</v>
      </c>
      <c r="G20" s="50" t="s">
        <v>195</v>
      </c>
      <c r="H20" s="50" t="s">
        <v>115</v>
      </c>
      <c r="I20" s="50" t="str">
        <f t="shared" si="0"/>
        <v/>
      </c>
      <c r="J20" s="243"/>
    </row>
    <row r="21" spans="1:10" ht="27" x14ac:dyDescent="0.15">
      <c r="A21" s="248" t="s">
        <v>160</v>
      </c>
      <c r="B21" s="45" t="s">
        <v>100</v>
      </c>
      <c r="C21" s="45">
        <v>0</v>
      </c>
      <c r="D21" s="46"/>
      <c r="E21" s="47" t="s">
        <v>196</v>
      </c>
      <c r="F21" s="47"/>
      <c r="G21" s="47"/>
      <c r="H21" s="48"/>
      <c r="I21" s="47" t="str">
        <f>IF(C21=0,E21,IF(C15=1,F21,G21))</f>
        <v>人材や予算、時間、情報といった人的又は物的な資源を、教育の内容と効果的に組み合わせていくことが重要です。</v>
      </c>
      <c r="J21" s="241" t="str">
        <f>I21&amp;I22&amp;I23&amp;I24&amp;I25&amp;I26</f>
        <v>人材や予算、時間、情報といった人的又は物的な資源を、教育の内容と効果的に組み合わせていくことが重要です。校内及び校外のリソースについて、【ウェビングマップ】や【ＳＷＯＴ分析】を活用することで利用可能なリソースを洗い出し、計画的に活用しましょう。</v>
      </c>
    </row>
    <row r="22" spans="1:10" ht="40.5" x14ac:dyDescent="0.15">
      <c r="A22" s="249"/>
      <c r="B22" s="37" t="s">
        <v>84</v>
      </c>
      <c r="C22" s="37">
        <f>IF('入力シート（今回）'!CY20&lt;=3.2,1,2)</f>
        <v>1</v>
      </c>
      <c r="D22" s="37">
        <f>IF('入力シート（今回）'!CY20=MIN('入力シート（今回）'!$CY$20:$CY$24),1,0)</f>
        <v>1</v>
      </c>
      <c r="E22" s="59"/>
      <c r="F22" s="59" t="s">
        <v>198</v>
      </c>
      <c r="G22" s="59" t="s">
        <v>197</v>
      </c>
      <c r="H22" s="59" t="s">
        <v>106</v>
      </c>
      <c r="I22" s="59" t="str">
        <f t="shared" si="0"/>
        <v>校内及び校外のリソースについて、【ウェビングマップ】や【ＳＷＯＴ分析】を活用することで利用可能なリソースを洗い出し、計画的に活用しましょう。</v>
      </c>
      <c r="J22" s="242"/>
    </row>
    <row r="23" spans="1:10" ht="40.5" x14ac:dyDescent="0.15">
      <c r="A23" s="249"/>
      <c r="B23" s="37" t="s">
        <v>85</v>
      </c>
      <c r="C23" s="37">
        <f>IF('入力シート（今回）'!CY21&lt;=3.2,1,2)</f>
        <v>2</v>
      </c>
      <c r="D23" s="37">
        <f>IF(D22=1,0,IF('入力シート（今回）'!CY21=MIN('入力シート（今回）'!$CY$20:$CY$24),1,0))</f>
        <v>0</v>
      </c>
      <c r="E23" s="59"/>
      <c r="F23" s="59" t="s">
        <v>198</v>
      </c>
      <c r="G23" s="59" t="s">
        <v>197</v>
      </c>
      <c r="H23" s="59" t="s">
        <v>106</v>
      </c>
      <c r="I23" s="59" t="str">
        <f t="shared" si="0"/>
        <v/>
      </c>
      <c r="J23" s="242"/>
    </row>
    <row r="24" spans="1:10" ht="40.5" x14ac:dyDescent="0.15">
      <c r="A24" s="249"/>
      <c r="B24" s="37" t="s">
        <v>86</v>
      </c>
      <c r="C24" s="37">
        <f>IF('入力シート（今回）'!CY22&lt;=3.2,1,2)</f>
        <v>1</v>
      </c>
      <c r="D24" s="37">
        <f>IF(D22+D23&gt;=1,0,IF('入力シート（今回）'!CY22=MIN('入力シート（今回）'!$CY$20:$CY$24),1,0))</f>
        <v>0</v>
      </c>
      <c r="E24" s="59"/>
      <c r="F24" s="59" t="s">
        <v>198</v>
      </c>
      <c r="G24" s="59" t="s">
        <v>197</v>
      </c>
      <c r="H24" s="59" t="s">
        <v>106</v>
      </c>
      <c r="I24" s="59" t="str">
        <f t="shared" si="0"/>
        <v/>
      </c>
      <c r="J24" s="242"/>
    </row>
    <row r="25" spans="1:10" ht="54" x14ac:dyDescent="0.15">
      <c r="A25" s="249"/>
      <c r="B25" s="1" t="s">
        <v>87</v>
      </c>
      <c r="C25" s="1">
        <f>IF('入力シート（今回）'!CY23&lt;=3.2,1,2)</f>
        <v>2</v>
      </c>
      <c r="D25" s="1">
        <f>IF(D22+D23+D24&gt;=1,0,IF('入力シート（今回）'!CY23=MIN('入力シート（今回）'!$CY$20:$CY$24),1,0))</f>
        <v>0</v>
      </c>
      <c r="E25" s="41"/>
      <c r="F25" s="41" t="s">
        <v>199</v>
      </c>
      <c r="G25" s="41" t="s">
        <v>200</v>
      </c>
      <c r="H25" s="41" t="s">
        <v>107</v>
      </c>
      <c r="I25" s="41" t="str">
        <f t="shared" si="0"/>
        <v/>
      </c>
      <c r="J25" s="242"/>
    </row>
    <row r="26" spans="1:10" ht="54.75" thickBot="1" x14ac:dyDescent="0.2">
      <c r="A26" s="250"/>
      <c r="B26" s="49" t="s">
        <v>88</v>
      </c>
      <c r="C26" s="1">
        <f>IF('入力シート（今回）'!CY24&lt;=3.2,1,2)</f>
        <v>2</v>
      </c>
      <c r="D26" s="49">
        <f>IF(D22+D23+D24+D25&gt;=1,0,IF('入力シート（今回）'!CY24=MIN('入力シート（今回）'!$CY$20:$CY$24),1,0))</f>
        <v>0</v>
      </c>
      <c r="E26" s="54"/>
      <c r="F26" s="50" t="s">
        <v>201</v>
      </c>
      <c r="G26" s="50" t="s">
        <v>202</v>
      </c>
      <c r="H26" s="50" t="s">
        <v>116</v>
      </c>
      <c r="I26" s="50" t="str">
        <f t="shared" si="0"/>
        <v/>
      </c>
      <c r="J26" s="243"/>
    </row>
    <row r="27" spans="1:10" ht="27" x14ac:dyDescent="0.15">
      <c r="A27" s="248" t="s">
        <v>171</v>
      </c>
      <c r="B27" s="45" t="s">
        <v>100</v>
      </c>
      <c r="C27" s="45">
        <v>0</v>
      </c>
      <c r="D27" s="46"/>
      <c r="E27" s="47" t="s">
        <v>203</v>
      </c>
      <c r="F27" s="47"/>
      <c r="G27" s="47"/>
      <c r="H27" s="48"/>
      <c r="I27" s="47" t="str">
        <f>IF(C27=0,E27,IF(C21=1,F27,G27))</f>
        <v>組織的・計画的な教育の質的向上を図るためには、カリキュラム・マネジメントを推進する必要があります。</v>
      </c>
      <c r="J27" s="241" t="str">
        <f>I27&amp;I28&amp;I29&amp;I30&amp;I31&amp;I32</f>
        <v>組織的・計画的な教育の質的向上を図るためには、カリキュラム・マネジメントを推進する必要があります。【ＮＩＴＳの動画】や当センターの【実践力向上研修】を活用した校内研修を実施する、学校全体でのワークショップ型の研修前に少人数で同様の研修を行い【ファシリテーターを育成】する等行い、カリキュラム・マネジメントを推進するための仕組みを作りましょう。</v>
      </c>
    </row>
    <row r="28" spans="1:10" ht="54" x14ac:dyDescent="0.15">
      <c r="A28" s="249"/>
      <c r="B28" s="1" t="s">
        <v>89</v>
      </c>
      <c r="C28" s="1">
        <f>IF('入力シート（今回）'!CY26&lt;=3.2,1,2)</f>
        <v>2</v>
      </c>
      <c r="D28" s="1">
        <f>IF('入力シート（今回）'!CY25=MIN('入力シート（今回）'!$CY$25:$CY$29),1,0)</f>
        <v>0</v>
      </c>
      <c r="E28" s="41"/>
      <c r="F28" s="41" t="s">
        <v>205</v>
      </c>
      <c r="G28" s="41" t="s">
        <v>204</v>
      </c>
      <c r="H28" s="41" t="s">
        <v>157</v>
      </c>
      <c r="I28" s="41" t="str">
        <f t="shared" si="0"/>
        <v/>
      </c>
      <c r="J28" s="242"/>
    </row>
    <row r="29" spans="1:10" ht="54" x14ac:dyDescent="0.15">
      <c r="A29" s="249"/>
      <c r="B29" s="37" t="s">
        <v>90</v>
      </c>
      <c r="C29" s="1">
        <f>IF('入力シート（今回）'!CY27&lt;=3.2,1,2)</f>
        <v>2</v>
      </c>
      <c r="D29" s="1">
        <f>IF(D28=1,0,IF('入力シート（今回）'!CY26=MIN('入力シート（今回）'!$CY$25:$CY$29),1,0))</f>
        <v>0</v>
      </c>
      <c r="E29" s="41"/>
      <c r="F29" s="41" t="s">
        <v>206</v>
      </c>
      <c r="G29" s="41" t="s">
        <v>208</v>
      </c>
      <c r="H29" s="41" t="s">
        <v>132</v>
      </c>
      <c r="I29" s="41" t="str">
        <f t="shared" si="0"/>
        <v/>
      </c>
      <c r="J29" s="242"/>
    </row>
    <row r="30" spans="1:10" ht="54" x14ac:dyDescent="0.15">
      <c r="A30" s="249"/>
      <c r="B30" s="1" t="s">
        <v>91</v>
      </c>
      <c r="C30" s="1">
        <v>0</v>
      </c>
      <c r="D30" s="1">
        <f>IF(D28+D29&gt;=1,0,IF('入力シート（今回）'!CY27=MIN('入力シート（今回）'!$CY$25:$CY$29),1,0))</f>
        <v>0</v>
      </c>
      <c r="E30" s="41" t="s">
        <v>209</v>
      </c>
      <c r="F30" s="41"/>
      <c r="G30" s="41"/>
      <c r="H30" s="41" t="s">
        <v>207</v>
      </c>
      <c r="I30" s="41" t="str">
        <f t="shared" si="0"/>
        <v/>
      </c>
      <c r="J30" s="242"/>
    </row>
    <row r="31" spans="1:10" ht="67.5" x14ac:dyDescent="0.15">
      <c r="A31" s="249"/>
      <c r="B31" s="1" t="s">
        <v>92</v>
      </c>
      <c r="C31" s="1">
        <f>IF('入力シート（今回）'!CY29&lt;=3.2,1,2)</f>
        <v>1</v>
      </c>
      <c r="D31" s="1">
        <f>IF(D28+D29+D30&gt;=1,0,IF('入力シート（今回）'!CY28=MIN('入力シート（今回）'!$CY$25:$CY$29),1,0))</f>
        <v>0</v>
      </c>
      <c r="E31" s="41"/>
      <c r="F31" s="41" t="s">
        <v>211</v>
      </c>
      <c r="G31" s="41" t="s">
        <v>210</v>
      </c>
      <c r="H31" s="41" t="s">
        <v>134</v>
      </c>
      <c r="I31" s="41" t="str">
        <f t="shared" si="0"/>
        <v/>
      </c>
      <c r="J31" s="242"/>
    </row>
    <row r="32" spans="1:10" ht="54.75" thickBot="1" x14ac:dyDescent="0.2">
      <c r="A32" s="250"/>
      <c r="B32" s="49" t="s">
        <v>93</v>
      </c>
      <c r="C32" s="79">
        <v>0</v>
      </c>
      <c r="D32" s="49">
        <f>IF(D28+D29+D30+D31&gt;=1,0,IF('入力シート（今回）'!CY29=MIN('入力シート（今回）'!$CY$25:$CY$29),1,0))</f>
        <v>1</v>
      </c>
      <c r="E32" s="50" t="s">
        <v>300</v>
      </c>
      <c r="F32" s="50"/>
      <c r="G32" s="50"/>
      <c r="H32" s="50" t="s">
        <v>133</v>
      </c>
      <c r="I32" s="50" t="str">
        <f t="shared" si="0"/>
        <v>【ＮＩＴＳの動画】や当センターの【実践力向上研修】を活用した校内研修を実施する、学校全体でのワークショップ型の研修前に少人数で同様の研修を行い【ファシリテーターを育成】する等行い、カリキュラム・マネジメントを推進するための仕組みを作りましょう。</v>
      </c>
      <c r="J32" s="243"/>
    </row>
  </sheetData>
  <mergeCells count="15">
    <mergeCell ref="J21:J26"/>
    <mergeCell ref="J27:J32"/>
    <mergeCell ref="D1:D2"/>
    <mergeCell ref="E1:J1"/>
    <mergeCell ref="A15:A20"/>
    <mergeCell ref="A21:A26"/>
    <mergeCell ref="A27:A32"/>
    <mergeCell ref="A1:A2"/>
    <mergeCell ref="B1:B2"/>
    <mergeCell ref="C1:C2"/>
    <mergeCell ref="A3:A8"/>
    <mergeCell ref="J3:J8"/>
    <mergeCell ref="A9:A14"/>
    <mergeCell ref="J9:J14"/>
    <mergeCell ref="J15:J20"/>
  </mergeCells>
  <phoneticPr fontId="1"/>
  <printOptions horizontalCentered="1" verticalCentered="1"/>
  <pageMargins left="0.19685039370078741" right="0.19685039370078741" top="0.19685039370078741" bottom="0.19685039370078741" header="0.31496062992125984" footer="0.31496062992125984"/>
  <pageSetup paperSize="8"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election activeCell="D10" sqref="D10"/>
    </sheetView>
  </sheetViews>
  <sheetFormatPr defaultRowHeight="13.5" x14ac:dyDescent="0.15"/>
  <cols>
    <col min="1" max="1" width="47.125" bestFit="1" customWidth="1"/>
  </cols>
  <sheetData>
    <row r="1" spans="1:1" x14ac:dyDescent="0.15">
      <c r="A1" s="138" t="s">
        <v>216</v>
      </c>
    </row>
    <row r="2" spans="1:1" x14ac:dyDescent="0.15">
      <c r="A2" t="s">
        <v>217</v>
      </c>
    </row>
    <row r="3" spans="1:1" x14ac:dyDescent="0.15">
      <c r="A3" t="s">
        <v>218</v>
      </c>
    </row>
    <row r="4" spans="1:1" x14ac:dyDescent="0.15">
      <c r="A4" s="139" t="s">
        <v>219</v>
      </c>
    </row>
    <row r="5" spans="1:1" x14ac:dyDescent="0.15">
      <c r="A5" t="s">
        <v>220</v>
      </c>
    </row>
    <row r="6" spans="1:1" x14ac:dyDescent="0.15">
      <c r="A6" t="s">
        <v>221</v>
      </c>
    </row>
    <row r="7" spans="1:1" x14ac:dyDescent="0.15">
      <c r="A7" t="s">
        <v>222</v>
      </c>
    </row>
    <row r="8" spans="1:1" x14ac:dyDescent="0.15">
      <c r="A8" t="s">
        <v>223</v>
      </c>
    </row>
    <row r="9" spans="1:1" x14ac:dyDescent="0.15">
      <c r="A9" t="s">
        <v>224</v>
      </c>
    </row>
    <row r="10" spans="1:1" x14ac:dyDescent="0.15">
      <c r="A10" t="s">
        <v>225</v>
      </c>
    </row>
    <row r="11" spans="1:1" x14ac:dyDescent="0.15">
      <c r="A11" t="s">
        <v>226</v>
      </c>
    </row>
    <row r="12" spans="1:1" x14ac:dyDescent="0.15">
      <c r="A12" t="s">
        <v>227</v>
      </c>
    </row>
    <row r="13" spans="1:1" x14ac:dyDescent="0.15">
      <c r="A13" s="139" t="s">
        <v>228</v>
      </c>
    </row>
    <row r="14" spans="1:1" x14ac:dyDescent="0.15">
      <c r="A14" t="s">
        <v>229</v>
      </c>
    </row>
    <row r="15" spans="1:1" x14ac:dyDescent="0.15">
      <c r="A15" t="s">
        <v>230</v>
      </c>
    </row>
    <row r="16" spans="1:1" x14ac:dyDescent="0.15">
      <c r="A16" s="139" t="s">
        <v>231</v>
      </c>
    </row>
    <row r="17" spans="1:1" x14ac:dyDescent="0.15">
      <c r="A17" s="139" t="s">
        <v>232</v>
      </c>
    </row>
    <row r="18" spans="1:1" x14ac:dyDescent="0.15">
      <c r="A18" t="s">
        <v>233</v>
      </c>
    </row>
    <row r="19" spans="1:1" x14ac:dyDescent="0.15">
      <c r="A19" t="s">
        <v>234</v>
      </c>
    </row>
    <row r="20" spans="1:1" x14ac:dyDescent="0.15">
      <c r="A20" s="139" t="s">
        <v>235</v>
      </c>
    </row>
    <row r="21" spans="1:1" x14ac:dyDescent="0.15">
      <c r="A21" t="s">
        <v>236</v>
      </c>
    </row>
    <row r="22" spans="1:1" x14ac:dyDescent="0.15">
      <c r="A22" t="s">
        <v>237</v>
      </c>
    </row>
    <row r="23" spans="1:1" x14ac:dyDescent="0.15">
      <c r="A23" t="s">
        <v>238</v>
      </c>
    </row>
    <row r="24" spans="1:1" x14ac:dyDescent="0.15">
      <c r="A24" t="s">
        <v>239</v>
      </c>
    </row>
    <row r="25" spans="1:1" x14ac:dyDescent="0.15">
      <c r="A25" t="s">
        <v>240</v>
      </c>
    </row>
    <row r="26" spans="1:1" x14ac:dyDescent="0.15">
      <c r="A26" s="140" t="s">
        <v>241</v>
      </c>
    </row>
    <row r="27" spans="1:1" x14ac:dyDescent="0.15">
      <c r="A27" t="s">
        <v>242</v>
      </c>
    </row>
    <row r="28" spans="1:1" x14ac:dyDescent="0.15">
      <c r="A28" t="s">
        <v>243</v>
      </c>
    </row>
    <row r="29" spans="1:1" x14ac:dyDescent="0.15">
      <c r="A29" t="s">
        <v>244</v>
      </c>
    </row>
    <row r="30" spans="1:1" x14ac:dyDescent="0.15">
      <c r="A30" s="139" t="s">
        <v>245</v>
      </c>
    </row>
    <row r="31" spans="1:1" x14ac:dyDescent="0.15">
      <c r="A31" t="s">
        <v>246</v>
      </c>
    </row>
    <row r="32" spans="1:1" x14ac:dyDescent="0.15">
      <c r="A32" t="s">
        <v>247</v>
      </c>
    </row>
    <row r="33" spans="1:1" x14ac:dyDescent="0.15">
      <c r="A33" t="s">
        <v>248</v>
      </c>
    </row>
    <row r="34" spans="1:1" x14ac:dyDescent="0.15">
      <c r="A34" t="s">
        <v>249</v>
      </c>
    </row>
    <row r="35" spans="1:1" x14ac:dyDescent="0.15">
      <c r="A35" t="s">
        <v>250</v>
      </c>
    </row>
    <row r="36" spans="1:1" x14ac:dyDescent="0.15">
      <c r="A36" s="139" t="s">
        <v>251</v>
      </c>
    </row>
    <row r="37" spans="1:1" x14ac:dyDescent="0.15">
      <c r="A37" s="139" t="s">
        <v>252</v>
      </c>
    </row>
    <row r="38" spans="1:1" x14ac:dyDescent="0.15">
      <c r="A38" t="s">
        <v>253</v>
      </c>
    </row>
    <row r="39" spans="1:1" x14ac:dyDescent="0.15">
      <c r="A39" t="s">
        <v>254</v>
      </c>
    </row>
    <row r="40" spans="1:1" x14ac:dyDescent="0.15">
      <c r="A40" t="s">
        <v>255</v>
      </c>
    </row>
    <row r="41" spans="1:1" x14ac:dyDescent="0.15">
      <c r="A41" t="s">
        <v>256</v>
      </c>
    </row>
    <row r="42" spans="1:1" x14ac:dyDescent="0.15">
      <c r="A42" t="s">
        <v>257</v>
      </c>
    </row>
    <row r="43" spans="1:1" x14ac:dyDescent="0.15">
      <c r="A43" t="s">
        <v>258</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D10" sqref="D10"/>
    </sheetView>
  </sheetViews>
  <sheetFormatPr defaultRowHeight="13.5" x14ac:dyDescent="0.15"/>
  <cols>
    <col min="1" max="1" width="58.25" bestFit="1" customWidth="1"/>
    <col min="2" max="2" width="42.75" customWidth="1"/>
    <col min="3" max="6" width="22.75" bestFit="1" customWidth="1"/>
  </cols>
  <sheetData>
    <row r="1" spans="1:6" x14ac:dyDescent="0.15">
      <c r="A1" t="s">
        <v>259</v>
      </c>
    </row>
    <row r="2" spans="1:6" x14ac:dyDescent="0.15">
      <c r="A2" t="s">
        <v>260</v>
      </c>
      <c r="B2" t="s">
        <v>261</v>
      </c>
      <c r="C2" t="s">
        <v>262</v>
      </c>
      <c r="D2" t="s">
        <v>263</v>
      </c>
      <c r="E2" t="s">
        <v>264</v>
      </c>
      <c r="F2" t="s">
        <v>265</v>
      </c>
    </row>
    <row r="3" spans="1:6" x14ac:dyDescent="0.15">
      <c r="A3" t="s">
        <v>266</v>
      </c>
      <c r="B3" t="s">
        <v>267</v>
      </c>
      <c r="C3" t="s">
        <v>268</v>
      </c>
    </row>
    <row r="4" spans="1:6" x14ac:dyDescent="0.15">
      <c r="A4" t="s">
        <v>269</v>
      </c>
      <c r="B4" t="s">
        <v>270</v>
      </c>
    </row>
    <row r="5" spans="1:6" x14ac:dyDescent="0.15">
      <c r="A5" t="s">
        <v>271</v>
      </c>
      <c r="B5" t="s">
        <v>272</v>
      </c>
    </row>
    <row r="6" spans="1:6" x14ac:dyDescent="0.15">
      <c r="A6" t="s">
        <v>273</v>
      </c>
      <c r="B6" t="s">
        <v>274</v>
      </c>
    </row>
    <row r="7" spans="1:6" x14ac:dyDescent="0.15">
      <c r="A7" t="s">
        <v>275</v>
      </c>
      <c r="B7" t="s">
        <v>276</v>
      </c>
    </row>
    <row r="8" spans="1:6" x14ac:dyDescent="0.15">
      <c r="A8" t="s">
        <v>277</v>
      </c>
      <c r="B8" t="s">
        <v>278</v>
      </c>
      <c r="C8" t="s">
        <v>268</v>
      </c>
    </row>
    <row r="9" spans="1:6" x14ac:dyDescent="0.15">
      <c r="A9" t="s">
        <v>279</v>
      </c>
      <c r="B9" t="s">
        <v>280</v>
      </c>
    </row>
    <row r="10" spans="1:6" x14ac:dyDescent="0.15">
      <c r="A10" t="s">
        <v>281</v>
      </c>
      <c r="B10" t="s">
        <v>103</v>
      </c>
    </row>
    <row r="11" spans="1:6" x14ac:dyDescent="0.15">
      <c r="A11" t="s">
        <v>282</v>
      </c>
      <c r="B11" t="s">
        <v>283</v>
      </c>
    </row>
    <row r="12" spans="1:6" x14ac:dyDescent="0.15">
      <c r="A12" t="s">
        <v>284</v>
      </c>
      <c r="B12" t="s">
        <v>285</v>
      </c>
    </row>
    <row r="13" spans="1:6" x14ac:dyDescent="0.15">
      <c r="A13" t="s">
        <v>281</v>
      </c>
      <c r="B13" t="s">
        <v>286</v>
      </c>
    </row>
    <row r="17" spans="1:4" x14ac:dyDescent="0.15">
      <c r="A17" t="s">
        <v>287</v>
      </c>
    </row>
    <row r="18" spans="1:4" x14ac:dyDescent="0.15">
      <c r="A18">
        <v>5</v>
      </c>
      <c r="B18">
        <f>_xlfn.STDEV.P(A18:A22)</f>
        <v>7.3484692283495345</v>
      </c>
      <c r="C18">
        <v>10</v>
      </c>
      <c r="D18">
        <f>_xlfn.STDEV.P(C18:C22)</f>
        <v>3.4871191548325386</v>
      </c>
    </row>
    <row r="19" spans="1:4" x14ac:dyDescent="0.15">
      <c r="A19">
        <v>5</v>
      </c>
      <c r="C19">
        <v>18</v>
      </c>
    </row>
    <row r="20" spans="1:4" x14ac:dyDescent="0.15">
      <c r="A20">
        <v>5</v>
      </c>
      <c r="C20">
        <v>17</v>
      </c>
    </row>
    <row r="21" spans="1:4" x14ac:dyDescent="0.15">
      <c r="A21">
        <v>20</v>
      </c>
      <c r="C21">
        <v>10</v>
      </c>
    </row>
    <row r="22" spans="1:4" x14ac:dyDescent="0.15">
      <c r="A22">
        <v>20</v>
      </c>
      <c r="C22">
        <v>16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ＣＭＮチェックシート</vt:lpstr>
      <vt:lpstr>入力シート（今回）</vt:lpstr>
      <vt:lpstr>入力シート（前回）</vt:lpstr>
      <vt:lpstr>入力シート（前々回）</vt:lpstr>
      <vt:lpstr>レポート</vt:lpstr>
      <vt:lpstr>総合評価判定</vt:lpstr>
      <vt:lpstr>アドバイス判定</vt:lpstr>
      <vt:lpstr>研修項目</vt:lpstr>
      <vt:lpstr>アイデア</vt:lpstr>
      <vt:lpstr>レポート!Print_Area</vt:lpstr>
      <vt:lpstr>'入力シート（前回）'!Print_Area</vt:lpstr>
      <vt:lpstr>'入力シート（前々回）'!Print_Area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2021-03-30T06:17:09Z</cp:lastPrinted>
  <dcterms:created xsi:type="dcterms:W3CDTF">2020-02-21T00:35:03Z</dcterms:created>
  <dcterms:modified xsi:type="dcterms:W3CDTF">2021-03-30T06:26:06Z</dcterms:modified>
</cp:coreProperties>
</file>